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inwcoyne/Downloads/"/>
    </mc:Choice>
  </mc:AlternateContent>
  <xr:revisionPtr revIDLastSave="0" documentId="13_ncr:1_{95FE14D8-3EC8-5848-BF5E-3CFFDB347994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1st Cert" sheetId="3" r:id="rId1"/>
    <sheet name="1st Detail" sheetId="1" r:id="rId2"/>
    <sheet name="1st Summary" sheetId="2" r:id="rId3"/>
    <sheet name="1st MYP" sheetId="4" r:id="rId4"/>
  </sheets>
  <definedNames>
    <definedName name="Fiscal_Year">'1st MYP'!$N$19:$P$28</definedName>
    <definedName name="_xlnm.Print_Area" localSheetId="0">'1st Cert'!$A$1:$P$50</definedName>
    <definedName name="_xlnm.Print_Area" localSheetId="1">'1st Detail'!$A$1:$N$159</definedName>
    <definedName name="_xlnm.Print_Area" localSheetId="3">'1st MYP'!$A$1:$J$163</definedName>
    <definedName name="_xlnm.Print_Area" localSheetId="2">'1st Summary'!$A$1:$J$156</definedName>
    <definedName name="_xlnm.Print_Titles" localSheetId="1">'1st Detail'!$1:$20</definedName>
    <definedName name="_xlnm.Print_Titles" localSheetId="3">'1st MYP'!$1:$13</definedName>
    <definedName name="_xlnm.Print_Titles" localSheetId="2">'1st Summary'!$1:$17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4" l="1"/>
  <c r="H37" i="4"/>
  <c r="I111" i="4"/>
  <c r="J111" i="4"/>
  <c r="I67" i="4"/>
  <c r="J67" i="4"/>
  <c r="J78" i="4"/>
  <c r="J79" i="4"/>
  <c r="J80" i="4"/>
  <c r="J81" i="4"/>
  <c r="J82" i="4"/>
  <c r="I78" i="4"/>
  <c r="I79" i="4"/>
  <c r="I80" i="4"/>
  <c r="I81" i="4"/>
  <c r="I82" i="4"/>
  <c r="F45" i="4"/>
  <c r="F70" i="2"/>
  <c r="G73" i="4"/>
  <c r="J140" i="1"/>
  <c r="M140" i="1" s="1"/>
  <c r="I140" i="1"/>
  <c r="L140" i="1" s="1"/>
  <c r="G144" i="4" l="1"/>
  <c r="F144" i="4"/>
  <c r="H144" i="4" l="1"/>
  <c r="E16" i="3" l="1"/>
  <c r="E6" i="4" l="1"/>
  <c r="E7" i="4"/>
  <c r="E8" i="4"/>
  <c r="E9" i="4"/>
  <c r="E10" i="4"/>
  <c r="E11" i="4"/>
  <c r="E12" i="4"/>
  <c r="F19" i="4" s="1"/>
  <c r="I33" i="4"/>
  <c r="E10" i="2"/>
  <c r="G162" i="4" l="1"/>
  <c r="F162" i="4"/>
  <c r="G160" i="4"/>
  <c r="F160" i="4"/>
  <c r="G158" i="4"/>
  <c r="F158" i="4"/>
  <c r="G157" i="4"/>
  <c r="F157" i="4"/>
  <c r="G155" i="4"/>
  <c r="F155" i="4"/>
  <c r="G154" i="4"/>
  <c r="F154" i="4"/>
  <c r="G153" i="4"/>
  <c r="F153" i="4"/>
  <c r="G152" i="4"/>
  <c r="F152" i="4"/>
  <c r="G151" i="4"/>
  <c r="F151" i="4"/>
  <c r="G145" i="4"/>
  <c r="F145" i="4"/>
  <c r="F146" i="4" s="1"/>
  <c r="J138" i="4"/>
  <c r="I138" i="4"/>
  <c r="G136" i="4"/>
  <c r="F136" i="4"/>
  <c r="G134" i="4"/>
  <c r="F134" i="4"/>
  <c r="G133" i="4"/>
  <c r="F133" i="4"/>
  <c r="J123" i="4"/>
  <c r="I123" i="4"/>
  <c r="G122" i="4"/>
  <c r="F122" i="4"/>
  <c r="G121" i="4"/>
  <c r="F121" i="4"/>
  <c r="G119" i="4"/>
  <c r="F119" i="4"/>
  <c r="G118" i="4"/>
  <c r="F118" i="4"/>
  <c r="G117" i="4"/>
  <c r="F117" i="4"/>
  <c r="G116" i="4"/>
  <c r="F116" i="4"/>
  <c r="G115" i="4"/>
  <c r="F115" i="4"/>
  <c r="J112" i="4"/>
  <c r="I112" i="4"/>
  <c r="G111" i="4"/>
  <c r="F111" i="4"/>
  <c r="G110" i="4"/>
  <c r="F110" i="4"/>
  <c r="G109" i="4"/>
  <c r="F109" i="4"/>
  <c r="G108" i="4"/>
  <c r="F108" i="4"/>
  <c r="G106" i="4"/>
  <c r="F106" i="4"/>
  <c r="G105" i="4"/>
  <c r="F105" i="4"/>
  <c r="J102" i="4"/>
  <c r="I102" i="4"/>
  <c r="G101" i="4"/>
  <c r="F101" i="4"/>
  <c r="G100" i="4"/>
  <c r="G99" i="4"/>
  <c r="F99" i="4"/>
  <c r="G98" i="4"/>
  <c r="F98" i="4"/>
  <c r="G97" i="4"/>
  <c r="F97" i="4"/>
  <c r="G96" i="4"/>
  <c r="F96" i="4"/>
  <c r="G95" i="4"/>
  <c r="F95" i="4"/>
  <c r="G94" i="4"/>
  <c r="F94" i="4"/>
  <c r="J91" i="4"/>
  <c r="I91" i="4"/>
  <c r="F90" i="4"/>
  <c r="G89" i="4"/>
  <c r="F89" i="4"/>
  <c r="G88" i="4"/>
  <c r="F88" i="4"/>
  <c r="G87" i="4"/>
  <c r="F87" i="4"/>
  <c r="G86" i="4"/>
  <c r="F86" i="4"/>
  <c r="J83" i="4"/>
  <c r="I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J68" i="4"/>
  <c r="I68" i="4"/>
  <c r="G67" i="4"/>
  <c r="F67" i="4"/>
  <c r="G66" i="4"/>
  <c r="G65" i="4"/>
  <c r="G64" i="4"/>
  <c r="F64" i="4"/>
  <c r="G63" i="4"/>
  <c r="F63" i="4"/>
  <c r="J60" i="4"/>
  <c r="I60" i="4"/>
  <c r="G59" i="4"/>
  <c r="F59" i="4"/>
  <c r="G58" i="4"/>
  <c r="G57" i="4"/>
  <c r="J50" i="4"/>
  <c r="I50" i="4"/>
  <c r="G49" i="4"/>
  <c r="G50" i="4" s="1"/>
  <c r="F49" i="4"/>
  <c r="F50" i="4" s="1"/>
  <c r="J46" i="4"/>
  <c r="I46" i="4"/>
  <c r="G44" i="4"/>
  <c r="F44" i="4"/>
  <c r="J40" i="4"/>
  <c r="I40" i="4"/>
  <c r="G39" i="4"/>
  <c r="F39" i="4"/>
  <c r="G38" i="4"/>
  <c r="F38" i="4"/>
  <c r="F37" i="4"/>
  <c r="G36" i="4"/>
  <c r="F36" i="4"/>
  <c r="J33" i="4"/>
  <c r="G32" i="4"/>
  <c r="F32" i="4"/>
  <c r="G31" i="4"/>
  <c r="F31" i="4"/>
  <c r="G30" i="4"/>
  <c r="F30" i="4"/>
  <c r="G28" i="4"/>
  <c r="F28" i="4"/>
  <c r="G27" i="4"/>
  <c r="F27" i="4"/>
  <c r="G26" i="4"/>
  <c r="F26" i="4"/>
  <c r="G25" i="4"/>
  <c r="F25" i="4"/>
  <c r="G24" i="4"/>
  <c r="F24" i="4"/>
  <c r="G23" i="4"/>
  <c r="F23" i="4"/>
  <c r="F25" i="3"/>
  <c r="E25" i="3"/>
  <c r="J154" i="2"/>
  <c r="J152" i="2"/>
  <c r="J143" i="2"/>
  <c r="J115" i="2"/>
  <c r="E12" i="2"/>
  <c r="E11" i="2"/>
  <c r="E9" i="2"/>
  <c r="E8" i="2"/>
  <c r="E7" i="2"/>
  <c r="E6" i="2"/>
  <c r="N158" i="1"/>
  <c r="H155" i="2" s="1"/>
  <c r="K158" i="1"/>
  <c r="G155" i="2" s="1"/>
  <c r="H158" i="1"/>
  <c r="F155" i="2" s="1"/>
  <c r="N157" i="1"/>
  <c r="K157" i="1"/>
  <c r="H157" i="1"/>
  <c r="N156" i="1"/>
  <c r="H153" i="2" s="1"/>
  <c r="K156" i="1"/>
  <c r="G153" i="2" s="1"/>
  <c r="H156" i="1"/>
  <c r="F153" i="2" s="1"/>
  <c r="N155" i="1"/>
  <c r="K155" i="1"/>
  <c r="H155" i="1"/>
  <c r="N154" i="1"/>
  <c r="H151" i="2" s="1"/>
  <c r="K154" i="1"/>
  <c r="G151" i="2" s="1"/>
  <c r="H154" i="1"/>
  <c r="F151" i="2" s="1"/>
  <c r="N153" i="1"/>
  <c r="H150" i="2" s="1"/>
  <c r="K153" i="1"/>
  <c r="G150" i="2" s="1"/>
  <c r="H153" i="1"/>
  <c r="F150" i="2" s="1"/>
  <c r="N151" i="1"/>
  <c r="H148" i="2" s="1"/>
  <c r="K151" i="1"/>
  <c r="G148" i="2" s="1"/>
  <c r="H151" i="1"/>
  <c r="F148" i="2" s="1"/>
  <c r="N150" i="1"/>
  <c r="H147" i="2" s="1"/>
  <c r="K150" i="1"/>
  <c r="G147" i="2" s="1"/>
  <c r="H150" i="1"/>
  <c r="F147" i="2" s="1"/>
  <c r="N149" i="1"/>
  <c r="H146" i="2" s="1"/>
  <c r="K149" i="1"/>
  <c r="G146" i="2" s="1"/>
  <c r="H149" i="1"/>
  <c r="F146" i="2" s="1"/>
  <c r="N148" i="1"/>
  <c r="H145" i="2" s="1"/>
  <c r="K148" i="1"/>
  <c r="G145" i="2" s="1"/>
  <c r="H148" i="1"/>
  <c r="F145" i="2" s="1"/>
  <c r="N147" i="1"/>
  <c r="H144" i="2" s="1"/>
  <c r="K147" i="1"/>
  <c r="G144" i="2" s="1"/>
  <c r="H147" i="1"/>
  <c r="F144" i="2" s="1"/>
  <c r="N146" i="1"/>
  <c r="K146" i="1"/>
  <c r="H146" i="1"/>
  <c r="M142" i="1"/>
  <c r="L142" i="1"/>
  <c r="J142" i="1"/>
  <c r="I142" i="1"/>
  <c r="G142" i="1"/>
  <c r="F142" i="1"/>
  <c r="N141" i="1"/>
  <c r="H138" i="2" s="1"/>
  <c r="K141" i="1"/>
  <c r="G138" i="2" s="1"/>
  <c r="H141" i="1"/>
  <c r="F138" i="2" s="1"/>
  <c r="N140" i="1"/>
  <c r="H137" i="2" s="1"/>
  <c r="K140" i="1"/>
  <c r="G137" i="2" s="1"/>
  <c r="H140" i="1"/>
  <c r="F137" i="2" s="1"/>
  <c r="M134" i="1"/>
  <c r="L134" i="1"/>
  <c r="J134" i="1"/>
  <c r="I134" i="1"/>
  <c r="G134" i="1"/>
  <c r="F134" i="1"/>
  <c r="N132" i="1"/>
  <c r="H129" i="2" s="1"/>
  <c r="K132" i="1"/>
  <c r="G129" i="2" s="1"/>
  <c r="H132" i="1"/>
  <c r="F129" i="2" s="1"/>
  <c r="N130" i="1"/>
  <c r="H127" i="2" s="1"/>
  <c r="K130" i="1"/>
  <c r="G127" i="2" s="1"/>
  <c r="H130" i="1"/>
  <c r="F127" i="2" s="1"/>
  <c r="N129" i="1"/>
  <c r="H126" i="2" s="1"/>
  <c r="K129" i="1"/>
  <c r="G126" i="2" s="1"/>
  <c r="H129" i="1"/>
  <c r="F126" i="2" s="1"/>
  <c r="M121" i="1"/>
  <c r="L121" i="1"/>
  <c r="J121" i="1"/>
  <c r="I121" i="1"/>
  <c r="G121" i="1"/>
  <c r="F121" i="1"/>
  <c r="N120" i="1"/>
  <c r="H117" i="2" s="1"/>
  <c r="K120" i="1"/>
  <c r="G117" i="2" s="1"/>
  <c r="H120" i="1"/>
  <c r="F117" i="2" s="1"/>
  <c r="N119" i="1"/>
  <c r="H116" i="2" s="1"/>
  <c r="K119" i="1"/>
  <c r="G116" i="2" s="1"/>
  <c r="H119" i="1"/>
  <c r="F116" i="2" s="1"/>
  <c r="N117" i="1"/>
  <c r="H114" i="2" s="1"/>
  <c r="K117" i="1"/>
  <c r="G114" i="2" s="1"/>
  <c r="H117" i="1"/>
  <c r="F114" i="2" s="1"/>
  <c r="N116" i="1"/>
  <c r="H113" i="2" s="1"/>
  <c r="K116" i="1"/>
  <c r="G113" i="2" s="1"/>
  <c r="H116" i="1"/>
  <c r="F113" i="2" s="1"/>
  <c r="N115" i="1"/>
  <c r="H112" i="2" s="1"/>
  <c r="K115" i="1"/>
  <c r="G112" i="2" s="1"/>
  <c r="H115" i="1"/>
  <c r="F112" i="2" s="1"/>
  <c r="N114" i="1"/>
  <c r="H111" i="2" s="1"/>
  <c r="K114" i="1"/>
  <c r="G111" i="2" s="1"/>
  <c r="H114" i="1"/>
  <c r="F111" i="2" s="1"/>
  <c r="N113" i="1"/>
  <c r="H110" i="2" s="1"/>
  <c r="K113" i="1"/>
  <c r="G110" i="2" s="1"/>
  <c r="H113" i="1"/>
  <c r="F110" i="2" s="1"/>
  <c r="M110" i="1"/>
  <c r="L110" i="1"/>
  <c r="J110" i="1"/>
  <c r="I110" i="1"/>
  <c r="G110" i="1"/>
  <c r="F110" i="1"/>
  <c r="N109" i="1"/>
  <c r="H106" i="2" s="1"/>
  <c r="K109" i="1"/>
  <c r="G106" i="2" s="1"/>
  <c r="H109" i="1"/>
  <c r="F106" i="2" s="1"/>
  <c r="N108" i="1"/>
  <c r="H105" i="2" s="1"/>
  <c r="K108" i="1"/>
  <c r="G105" i="2" s="1"/>
  <c r="H108" i="1"/>
  <c r="F105" i="2" s="1"/>
  <c r="N107" i="1"/>
  <c r="H104" i="2" s="1"/>
  <c r="K107" i="1"/>
  <c r="G104" i="2" s="1"/>
  <c r="H107" i="1"/>
  <c r="F104" i="2" s="1"/>
  <c r="N106" i="1"/>
  <c r="H103" i="2" s="1"/>
  <c r="K106" i="1"/>
  <c r="G103" i="2" s="1"/>
  <c r="H106" i="1"/>
  <c r="F103" i="2" s="1"/>
  <c r="N104" i="1"/>
  <c r="H101" i="2" s="1"/>
  <c r="K104" i="1"/>
  <c r="G101" i="2" s="1"/>
  <c r="H104" i="1"/>
  <c r="F101" i="2" s="1"/>
  <c r="N103" i="1"/>
  <c r="H100" i="2" s="1"/>
  <c r="K103" i="1"/>
  <c r="G100" i="2" s="1"/>
  <c r="H103" i="1"/>
  <c r="F100" i="2" s="1"/>
  <c r="M100" i="1"/>
  <c r="L100" i="1"/>
  <c r="J100" i="1"/>
  <c r="I100" i="1"/>
  <c r="G100" i="1"/>
  <c r="F100" i="1"/>
  <c r="N99" i="1"/>
  <c r="H96" i="2" s="1"/>
  <c r="K99" i="1"/>
  <c r="G96" i="2" s="1"/>
  <c r="H99" i="1"/>
  <c r="F96" i="2" s="1"/>
  <c r="N98" i="1"/>
  <c r="H95" i="2" s="1"/>
  <c r="K98" i="1"/>
  <c r="G95" i="2" s="1"/>
  <c r="H98" i="1"/>
  <c r="F95" i="2" s="1"/>
  <c r="N97" i="1"/>
  <c r="H94" i="2" s="1"/>
  <c r="K97" i="1"/>
  <c r="G94" i="2" s="1"/>
  <c r="H97" i="1"/>
  <c r="F94" i="2" s="1"/>
  <c r="N96" i="1"/>
  <c r="H93" i="2" s="1"/>
  <c r="K96" i="1"/>
  <c r="G93" i="2" s="1"/>
  <c r="H96" i="1"/>
  <c r="F93" i="2" s="1"/>
  <c r="N95" i="1"/>
  <c r="H92" i="2" s="1"/>
  <c r="K95" i="1"/>
  <c r="G92" i="2" s="1"/>
  <c r="H95" i="1"/>
  <c r="F92" i="2" s="1"/>
  <c r="N94" i="1"/>
  <c r="H91" i="2" s="1"/>
  <c r="K94" i="1"/>
  <c r="G91" i="2" s="1"/>
  <c r="H94" i="1"/>
  <c r="F91" i="2" s="1"/>
  <c r="N93" i="1"/>
  <c r="H90" i="2" s="1"/>
  <c r="K93" i="1"/>
  <c r="G90" i="2" s="1"/>
  <c r="H93" i="1"/>
  <c r="F90" i="2" s="1"/>
  <c r="N92" i="1"/>
  <c r="H89" i="2" s="1"/>
  <c r="K92" i="1"/>
  <c r="G89" i="2" s="1"/>
  <c r="H92" i="1"/>
  <c r="F89" i="2" s="1"/>
  <c r="M89" i="1"/>
  <c r="L89" i="1"/>
  <c r="J89" i="1"/>
  <c r="I89" i="1"/>
  <c r="G89" i="1"/>
  <c r="F89" i="1"/>
  <c r="N88" i="1"/>
  <c r="H85" i="2" s="1"/>
  <c r="K88" i="1"/>
  <c r="G85" i="2" s="1"/>
  <c r="H88" i="1"/>
  <c r="F85" i="2" s="1"/>
  <c r="N87" i="1"/>
  <c r="H84" i="2" s="1"/>
  <c r="K87" i="1"/>
  <c r="G84" i="2" s="1"/>
  <c r="H87" i="1"/>
  <c r="F84" i="2" s="1"/>
  <c r="N86" i="1"/>
  <c r="H83" i="2" s="1"/>
  <c r="K86" i="1"/>
  <c r="G83" i="2" s="1"/>
  <c r="H86" i="1"/>
  <c r="F83" i="2" s="1"/>
  <c r="N85" i="1"/>
  <c r="H82" i="2" s="1"/>
  <c r="K85" i="1"/>
  <c r="G82" i="2" s="1"/>
  <c r="H85" i="1"/>
  <c r="F82" i="2" s="1"/>
  <c r="N84" i="1"/>
  <c r="H81" i="2" s="1"/>
  <c r="K84" i="1"/>
  <c r="G81" i="2" s="1"/>
  <c r="H84" i="1"/>
  <c r="F81" i="2" s="1"/>
  <c r="M81" i="1"/>
  <c r="L81" i="1"/>
  <c r="J81" i="1"/>
  <c r="I81" i="1"/>
  <c r="G81" i="1"/>
  <c r="F81" i="1"/>
  <c r="N80" i="1"/>
  <c r="H77" i="2" s="1"/>
  <c r="K80" i="1"/>
  <c r="G77" i="2" s="1"/>
  <c r="H80" i="1"/>
  <c r="F77" i="2" s="1"/>
  <c r="N79" i="1"/>
  <c r="H76" i="2" s="1"/>
  <c r="K79" i="1"/>
  <c r="G76" i="2" s="1"/>
  <c r="H79" i="1"/>
  <c r="F76" i="2" s="1"/>
  <c r="N78" i="1"/>
  <c r="H75" i="2" s="1"/>
  <c r="K78" i="1"/>
  <c r="G75" i="2" s="1"/>
  <c r="H78" i="1"/>
  <c r="F75" i="2" s="1"/>
  <c r="N77" i="1"/>
  <c r="H74" i="2" s="1"/>
  <c r="K77" i="1"/>
  <c r="G74" i="2" s="1"/>
  <c r="H77" i="1"/>
  <c r="F74" i="2" s="1"/>
  <c r="N76" i="1"/>
  <c r="H73" i="2" s="1"/>
  <c r="K76" i="1"/>
  <c r="G73" i="2" s="1"/>
  <c r="H76" i="1"/>
  <c r="F73" i="2" s="1"/>
  <c r="N75" i="1"/>
  <c r="H72" i="2" s="1"/>
  <c r="K75" i="1"/>
  <c r="G72" i="2" s="1"/>
  <c r="H75" i="1"/>
  <c r="F72" i="2" s="1"/>
  <c r="N74" i="1"/>
  <c r="H71" i="2" s="1"/>
  <c r="K74" i="1"/>
  <c r="G71" i="2" s="1"/>
  <c r="H74" i="1"/>
  <c r="F71" i="2" s="1"/>
  <c r="N73" i="1"/>
  <c r="H70" i="2" s="1"/>
  <c r="K73" i="1"/>
  <c r="G70" i="2" s="1"/>
  <c r="H73" i="1"/>
  <c r="N72" i="1"/>
  <c r="H69" i="2" s="1"/>
  <c r="K72" i="1"/>
  <c r="G69" i="2" s="1"/>
  <c r="H72" i="1"/>
  <c r="F69" i="2" s="1"/>
  <c r="N71" i="1"/>
  <c r="H68" i="2" s="1"/>
  <c r="K71" i="1"/>
  <c r="G68" i="2" s="1"/>
  <c r="H71" i="1"/>
  <c r="M68" i="1"/>
  <c r="L68" i="1"/>
  <c r="J68" i="1"/>
  <c r="I68" i="1"/>
  <c r="G68" i="1"/>
  <c r="F68" i="1"/>
  <c r="N67" i="1"/>
  <c r="H64" i="2" s="1"/>
  <c r="K67" i="1"/>
  <c r="G64" i="2" s="1"/>
  <c r="H67" i="1"/>
  <c r="F64" i="2" s="1"/>
  <c r="N66" i="1"/>
  <c r="H63" i="2" s="1"/>
  <c r="K66" i="1"/>
  <c r="G63" i="2" s="1"/>
  <c r="H66" i="1"/>
  <c r="F63" i="2" s="1"/>
  <c r="N65" i="1"/>
  <c r="H62" i="2" s="1"/>
  <c r="K65" i="1"/>
  <c r="G62" i="2" s="1"/>
  <c r="H65" i="1"/>
  <c r="F62" i="2" s="1"/>
  <c r="N64" i="1"/>
  <c r="H61" i="2" s="1"/>
  <c r="K64" i="1"/>
  <c r="G61" i="2" s="1"/>
  <c r="H64" i="1"/>
  <c r="F61" i="2" s="1"/>
  <c r="N63" i="1"/>
  <c r="K63" i="1"/>
  <c r="G60" i="2" s="1"/>
  <c r="H63" i="1"/>
  <c r="M60" i="1"/>
  <c r="L60" i="1"/>
  <c r="J60" i="1"/>
  <c r="I60" i="1"/>
  <c r="G60" i="1"/>
  <c r="F60" i="1"/>
  <c r="N59" i="1"/>
  <c r="H56" i="2" s="1"/>
  <c r="K59" i="1"/>
  <c r="G56" i="2" s="1"/>
  <c r="H59" i="1"/>
  <c r="F56" i="2" s="1"/>
  <c r="N58" i="1"/>
  <c r="H55" i="2" s="1"/>
  <c r="K58" i="1"/>
  <c r="G55" i="2" s="1"/>
  <c r="H58" i="1"/>
  <c r="F55" i="2" s="1"/>
  <c r="N57" i="1"/>
  <c r="H54" i="2" s="1"/>
  <c r="K57" i="1"/>
  <c r="G54" i="2" s="1"/>
  <c r="H57" i="1"/>
  <c r="F54" i="2" s="1"/>
  <c r="N56" i="1"/>
  <c r="H53" i="2" s="1"/>
  <c r="K56" i="1"/>
  <c r="G53" i="2" s="1"/>
  <c r="H56" i="1"/>
  <c r="F53" i="2" s="1"/>
  <c r="M50" i="1"/>
  <c r="L50" i="1"/>
  <c r="J50" i="1"/>
  <c r="I50" i="1"/>
  <c r="G50" i="1"/>
  <c r="F50" i="1"/>
  <c r="N49" i="1"/>
  <c r="N50" i="1" s="1"/>
  <c r="K49" i="1"/>
  <c r="G46" i="2" s="1"/>
  <c r="H49" i="1"/>
  <c r="H50" i="1" s="1"/>
  <c r="M46" i="1"/>
  <c r="L46" i="1"/>
  <c r="J46" i="1"/>
  <c r="I46" i="1"/>
  <c r="G46" i="1"/>
  <c r="F46" i="1"/>
  <c r="N45" i="1"/>
  <c r="H42" i="2" s="1"/>
  <c r="K45" i="1"/>
  <c r="G42" i="2" s="1"/>
  <c r="H45" i="1"/>
  <c r="F42" i="2" s="1"/>
  <c r="N44" i="1"/>
  <c r="H41" i="2" s="1"/>
  <c r="K44" i="1"/>
  <c r="G41" i="2" s="1"/>
  <c r="H44" i="1"/>
  <c r="F41" i="2" s="1"/>
  <c r="N43" i="1"/>
  <c r="K43" i="1"/>
  <c r="G40" i="2" s="1"/>
  <c r="H43" i="1"/>
  <c r="M40" i="1"/>
  <c r="L40" i="1"/>
  <c r="J40" i="1"/>
  <c r="I40" i="1"/>
  <c r="G40" i="1"/>
  <c r="F40" i="1"/>
  <c r="N39" i="1"/>
  <c r="H36" i="2" s="1"/>
  <c r="K39" i="1"/>
  <c r="G36" i="2" s="1"/>
  <c r="H39" i="1"/>
  <c r="F36" i="2" s="1"/>
  <c r="N38" i="1"/>
  <c r="H35" i="2" s="1"/>
  <c r="K38" i="1"/>
  <c r="G35" i="2" s="1"/>
  <c r="H38" i="1"/>
  <c r="F35" i="2" s="1"/>
  <c r="N37" i="1"/>
  <c r="H34" i="2" s="1"/>
  <c r="K37" i="1"/>
  <c r="G34" i="2" s="1"/>
  <c r="H37" i="1"/>
  <c r="F34" i="2" s="1"/>
  <c r="N36" i="1"/>
  <c r="H33" i="2" s="1"/>
  <c r="K36" i="1"/>
  <c r="H36" i="1"/>
  <c r="F33" i="2" s="1"/>
  <c r="M33" i="1"/>
  <c r="L33" i="1"/>
  <c r="J33" i="1"/>
  <c r="I33" i="1"/>
  <c r="G33" i="1"/>
  <c r="F33" i="1"/>
  <c r="N32" i="1"/>
  <c r="H29" i="2" s="1"/>
  <c r="K32" i="1"/>
  <c r="G29" i="2" s="1"/>
  <c r="H32" i="1"/>
  <c r="F29" i="2" s="1"/>
  <c r="N31" i="1"/>
  <c r="H28" i="2" s="1"/>
  <c r="K31" i="1"/>
  <c r="G28" i="2" s="1"/>
  <c r="H31" i="1"/>
  <c r="F28" i="2" s="1"/>
  <c r="N30" i="1"/>
  <c r="H27" i="2" s="1"/>
  <c r="K30" i="1"/>
  <c r="G27" i="2" s="1"/>
  <c r="H30" i="1"/>
  <c r="F27" i="2" s="1"/>
  <c r="N28" i="1"/>
  <c r="H25" i="2" s="1"/>
  <c r="K28" i="1"/>
  <c r="G25" i="2" s="1"/>
  <c r="H28" i="1"/>
  <c r="F25" i="2" s="1"/>
  <c r="N27" i="1"/>
  <c r="H24" i="2" s="1"/>
  <c r="K27" i="1"/>
  <c r="G24" i="2" s="1"/>
  <c r="H27" i="1"/>
  <c r="F24" i="2" s="1"/>
  <c r="N26" i="1"/>
  <c r="H23" i="2" s="1"/>
  <c r="K26" i="1"/>
  <c r="G23" i="2" s="1"/>
  <c r="H26" i="1"/>
  <c r="F23" i="2" s="1"/>
  <c r="N25" i="1"/>
  <c r="H22" i="2" s="1"/>
  <c r="K25" i="1"/>
  <c r="G22" i="2" s="1"/>
  <c r="H25" i="1"/>
  <c r="F22" i="2" s="1"/>
  <c r="N24" i="1"/>
  <c r="H21" i="2" s="1"/>
  <c r="K24" i="1"/>
  <c r="G21" i="2" s="1"/>
  <c r="H24" i="1"/>
  <c r="N23" i="1"/>
  <c r="H20" i="2" s="1"/>
  <c r="K23" i="1"/>
  <c r="G20" i="2" s="1"/>
  <c r="H23" i="1"/>
  <c r="F20" i="2" s="1"/>
  <c r="G43" i="2" l="1"/>
  <c r="I53" i="2"/>
  <c r="I42" i="2"/>
  <c r="I52" i="4"/>
  <c r="J29" i="2"/>
  <c r="F40" i="4"/>
  <c r="F91" i="4"/>
  <c r="F102" i="4"/>
  <c r="J24" i="2"/>
  <c r="I145" i="2"/>
  <c r="J101" i="2"/>
  <c r="J111" i="2"/>
  <c r="J116" i="2"/>
  <c r="I144" i="2"/>
  <c r="J146" i="2"/>
  <c r="J151" i="2"/>
  <c r="J155" i="2"/>
  <c r="J74" i="2"/>
  <c r="J83" i="2"/>
  <c r="J92" i="2"/>
  <c r="J96" i="2"/>
  <c r="J105" i="2"/>
  <c r="J114" i="2"/>
  <c r="J145" i="2"/>
  <c r="J150" i="2"/>
  <c r="G33" i="4"/>
  <c r="G40" i="4"/>
  <c r="G60" i="4"/>
  <c r="G102" i="4"/>
  <c r="G123" i="4"/>
  <c r="G138" i="4"/>
  <c r="G146" i="4"/>
  <c r="H146" i="4" s="1"/>
  <c r="I125" i="4"/>
  <c r="J125" i="4"/>
  <c r="J106" i="2"/>
  <c r="J91" i="2"/>
  <c r="J95" i="2"/>
  <c r="G91" i="4"/>
  <c r="J69" i="2"/>
  <c r="J73" i="2"/>
  <c r="J77" i="2"/>
  <c r="J64" i="2"/>
  <c r="F60" i="4"/>
  <c r="J55" i="2"/>
  <c r="I20" i="2"/>
  <c r="I123" i="1"/>
  <c r="J52" i="1"/>
  <c r="K40" i="1"/>
  <c r="J36" i="2"/>
  <c r="J41" i="2"/>
  <c r="J54" i="2"/>
  <c r="J63" i="2"/>
  <c r="J72" i="2"/>
  <c r="H24" i="4"/>
  <c r="H26" i="4"/>
  <c r="H28" i="4"/>
  <c r="H31" i="4"/>
  <c r="H39" i="4"/>
  <c r="H57" i="4"/>
  <c r="H59" i="4"/>
  <c r="F68" i="4"/>
  <c r="H65" i="4"/>
  <c r="H67" i="4"/>
  <c r="H75" i="4"/>
  <c r="H77" i="4"/>
  <c r="H79" i="4"/>
  <c r="H81" i="4"/>
  <c r="H87" i="4"/>
  <c r="H89" i="4"/>
  <c r="H95" i="4"/>
  <c r="H97" i="4"/>
  <c r="H99" i="4"/>
  <c r="H101" i="4"/>
  <c r="H108" i="4"/>
  <c r="H110" i="4"/>
  <c r="H134" i="4"/>
  <c r="H145" i="4"/>
  <c r="H152" i="4"/>
  <c r="H154" i="4"/>
  <c r="H157" i="4"/>
  <c r="H160" i="4"/>
  <c r="H68" i="1"/>
  <c r="J25" i="2"/>
  <c r="F52" i="1"/>
  <c r="J35" i="2"/>
  <c r="J22" i="2"/>
  <c r="J123" i="1"/>
  <c r="H81" i="1"/>
  <c r="J27" i="2"/>
  <c r="H33" i="1"/>
  <c r="L52" i="1"/>
  <c r="H46" i="1"/>
  <c r="K46" i="1"/>
  <c r="G47" i="2"/>
  <c r="K50" i="1"/>
  <c r="G52" i="1"/>
  <c r="J34" i="2"/>
  <c r="I36" i="2"/>
  <c r="L123" i="1"/>
  <c r="N68" i="1"/>
  <c r="G78" i="2"/>
  <c r="J71" i="2"/>
  <c r="I82" i="2"/>
  <c r="K33" i="1"/>
  <c r="J23" i="2"/>
  <c r="J28" i="2"/>
  <c r="I52" i="1"/>
  <c r="N46" i="1"/>
  <c r="J42" i="2"/>
  <c r="J56" i="2"/>
  <c r="G123" i="1"/>
  <c r="M123" i="1"/>
  <c r="J61" i="2"/>
  <c r="J70" i="2"/>
  <c r="G97" i="2"/>
  <c r="G139" i="2"/>
  <c r="F33" i="4"/>
  <c r="H25" i="4"/>
  <c r="H27" i="4"/>
  <c r="H30" i="4"/>
  <c r="H32" i="4"/>
  <c r="H38" i="4"/>
  <c r="H45" i="4"/>
  <c r="H50" i="4"/>
  <c r="H58" i="4"/>
  <c r="H64" i="4"/>
  <c r="H66" i="4"/>
  <c r="H74" i="4"/>
  <c r="H76" i="4"/>
  <c r="H78" i="4"/>
  <c r="H80" i="4"/>
  <c r="H82" i="4"/>
  <c r="H88" i="4"/>
  <c r="H90" i="4"/>
  <c r="H96" i="4"/>
  <c r="H98" i="4"/>
  <c r="H106" i="4"/>
  <c r="H109" i="4"/>
  <c r="H111" i="4"/>
  <c r="F123" i="4"/>
  <c r="H117" i="4"/>
  <c r="H119" i="4"/>
  <c r="H122" i="4"/>
  <c r="H133" i="4"/>
  <c r="H136" i="4"/>
  <c r="H151" i="4"/>
  <c r="H153" i="4"/>
  <c r="H155" i="4"/>
  <c r="H158" i="4"/>
  <c r="H162" i="4"/>
  <c r="J76" i="2"/>
  <c r="J85" i="2"/>
  <c r="J90" i="2"/>
  <c r="J94" i="2"/>
  <c r="J104" i="2"/>
  <c r="G118" i="2"/>
  <c r="J113" i="2"/>
  <c r="J129" i="2"/>
  <c r="J138" i="2"/>
  <c r="J144" i="2"/>
  <c r="J148" i="2"/>
  <c r="J153" i="2"/>
  <c r="F46" i="4"/>
  <c r="F83" i="4"/>
  <c r="F112" i="4"/>
  <c r="H116" i="4"/>
  <c r="H118" i="4"/>
  <c r="H121" i="4"/>
  <c r="M52" i="1"/>
  <c r="F123" i="1"/>
  <c r="J62" i="2"/>
  <c r="J75" i="2"/>
  <c r="G86" i="2"/>
  <c r="J84" i="2"/>
  <c r="J93" i="2"/>
  <c r="J103" i="2"/>
  <c r="J112" i="2"/>
  <c r="J117" i="2"/>
  <c r="J127" i="2"/>
  <c r="J147" i="2"/>
  <c r="J52" i="4"/>
  <c r="G46" i="4"/>
  <c r="G68" i="4"/>
  <c r="G83" i="4"/>
  <c r="G112" i="4"/>
  <c r="J20" i="2"/>
  <c r="H30" i="2"/>
  <c r="F57" i="2"/>
  <c r="J53" i="2"/>
  <c r="H57" i="2"/>
  <c r="I27" i="2"/>
  <c r="I29" i="2"/>
  <c r="I34" i="2"/>
  <c r="I41" i="2"/>
  <c r="I55" i="2"/>
  <c r="I62" i="2"/>
  <c r="I64" i="2"/>
  <c r="I69" i="2"/>
  <c r="I71" i="2"/>
  <c r="I73" i="2"/>
  <c r="I75" i="2"/>
  <c r="F37" i="2"/>
  <c r="J33" i="2"/>
  <c r="H37" i="2"/>
  <c r="I33" i="2"/>
  <c r="H78" i="2"/>
  <c r="I22" i="2"/>
  <c r="I24" i="2"/>
  <c r="I23" i="2"/>
  <c r="I25" i="2"/>
  <c r="I28" i="2"/>
  <c r="I35" i="2"/>
  <c r="G57" i="2"/>
  <c r="I54" i="2"/>
  <c r="I56" i="2"/>
  <c r="G65" i="2"/>
  <c r="I61" i="2"/>
  <c r="I63" i="2"/>
  <c r="I70" i="2"/>
  <c r="I72" i="2"/>
  <c r="I74" i="2"/>
  <c r="I76" i="2"/>
  <c r="F107" i="2"/>
  <c r="J100" i="2"/>
  <c r="I100" i="2"/>
  <c r="H107" i="2"/>
  <c r="F139" i="2"/>
  <c r="J137" i="2"/>
  <c r="H139" i="2"/>
  <c r="I137" i="2"/>
  <c r="J131" i="4"/>
  <c r="J71" i="4"/>
  <c r="N33" i="1"/>
  <c r="K60" i="1"/>
  <c r="K68" i="1"/>
  <c r="N81" i="1"/>
  <c r="J82" i="2"/>
  <c r="I84" i="2"/>
  <c r="H89" i="1"/>
  <c r="N89" i="1"/>
  <c r="I90" i="2"/>
  <c r="I92" i="2"/>
  <c r="I94" i="2"/>
  <c r="I96" i="2"/>
  <c r="K100" i="1"/>
  <c r="I103" i="2"/>
  <c r="I105" i="2"/>
  <c r="H110" i="1"/>
  <c r="N110" i="1"/>
  <c r="I111" i="2"/>
  <c r="I113" i="2"/>
  <c r="I116" i="2"/>
  <c r="H121" i="1"/>
  <c r="N121" i="1"/>
  <c r="G131" i="2"/>
  <c r="I127" i="2"/>
  <c r="H134" i="1"/>
  <c r="N134" i="1"/>
  <c r="H142" i="1"/>
  <c r="N142" i="1"/>
  <c r="I147" i="2"/>
  <c r="I150" i="2"/>
  <c r="G30" i="2"/>
  <c r="F21" i="2"/>
  <c r="J21" i="2" s="1"/>
  <c r="G33" i="2"/>
  <c r="G37" i="2" s="1"/>
  <c r="F40" i="2"/>
  <c r="H40" i="2"/>
  <c r="F46" i="2"/>
  <c r="H46" i="2"/>
  <c r="F60" i="2"/>
  <c r="H60" i="2"/>
  <c r="F68" i="2"/>
  <c r="J81" i="2"/>
  <c r="F86" i="2"/>
  <c r="H86" i="2"/>
  <c r="I81" i="2"/>
  <c r="F97" i="2"/>
  <c r="J89" i="2"/>
  <c r="H97" i="2"/>
  <c r="I89" i="2"/>
  <c r="F118" i="2"/>
  <c r="J110" i="2"/>
  <c r="H118" i="2"/>
  <c r="I110" i="2"/>
  <c r="F131" i="2"/>
  <c r="J126" i="2"/>
  <c r="H131" i="2"/>
  <c r="I126" i="2"/>
  <c r="H40" i="1"/>
  <c r="N40" i="1"/>
  <c r="H60" i="1"/>
  <c r="N60" i="1"/>
  <c r="I77" i="2"/>
  <c r="K81" i="1"/>
  <c r="I83" i="2"/>
  <c r="I85" i="2"/>
  <c r="K89" i="1"/>
  <c r="I91" i="2"/>
  <c r="I93" i="2"/>
  <c r="I95" i="2"/>
  <c r="H100" i="1"/>
  <c r="N100" i="1"/>
  <c r="G107" i="2"/>
  <c r="I101" i="2"/>
  <c r="I104" i="2"/>
  <c r="I106" i="2"/>
  <c r="K110" i="1"/>
  <c r="I112" i="2"/>
  <c r="I114" i="2"/>
  <c r="I117" i="2"/>
  <c r="K121" i="1"/>
  <c r="I129" i="2"/>
  <c r="K134" i="1"/>
  <c r="I138" i="2"/>
  <c r="K142" i="1"/>
  <c r="I146" i="2"/>
  <c r="I148" i="2"/>
  <c r="I151" i="2"/>
  <c r="I153" i="2"/>
  <c r="I155" i="2"/>
  <c r="H23" i="4"/>
  <c r="H36" i="4"/>
  <c r="H49" i="4"/>
  <c r="H63" i="4"/>
  <c r="H86" i="4"/>
  <c r="H94" i="4"/>
  <c r="H115" i="4"/>
  <c r="F138" i="4"/>
  <c r="H44" i="4"/>
  <c r="H56" i="4"/>
  <c r="H73" i="4"/>
  <c r="H105" i="4"/>
  <c r="H33" i="4" l="1"/>
  <c r="I128" i="4"/>
  <c r="I140" i="4" s="1"/>
  <c r="H91" i="4"/>
  <c r="H40" i="4"/>
  <c r="H138" i="4"/>
  <c r="H123" i="4"/>
  <c r="H60" i="4"/>
  <c r="G52" i="4"/>
  <c r="H102" i="4"/>
  <c r="J128" i="4"/>
  <c r="J140" i="4" s="1"/>
  <c r="I126" i="1"/>
  <c r="I136" i="1" s="1"/>
  <c r="I143" i="1" s="1"/>
  <c r="I159" i="1" s="1"/>
  <c r="F126" i="1"/>
  <c r="F136" i="1" s="1"/>
  <c r="F143" i="1" s="1"/>
  <c r="F159" i="1" s="1"/>
  <c r="L126" i="1"/>
  <c r="L136" i="1" s="1"/>
  <c r="L143" i="1" s="1"/>
  <c r="L159" i="1" s="1"/>
  <c r="F163" i="4" s="1"/>
  <c r="H52" i="1"/>
  <c r="H83" i="4"/>
  <c r="F52" i="4"/>
  <c r="G125" i="4"/>
  <c r="K52" i="1"/>
  <c r="F125" i="4"/>
  <c r="M126" i="1"/>
  <c r="M136" i="1" s="1"/>
  <c r="M143" i="1" s="1"/>
  <c r="M159" i="1" s="1"/>
  <c r="G163" i="4" s="1"/>
  <c r="J126" i="1"/>
  <c r="J136" i="1" s="1"/>
  <c r="J143" i="1" s="1"/>
  <c r="J159" i="1" s="1"/>
  <c r="H68" i="4"/>
  <c r="I21" i="2"/>
  <c r="I30" i="2" s="1"/>
  <c r="H46" i="4"/>
  <c r="G126" i="1"/>
  <c r="G136" i="1" s="1"/>
  <c r="G143" i="1" s="1"/>
  <c r="G159" i="1" s="1"/>
  <c r="J86" i="2"/>
  <c r="H112" i="4"/>
  <c r="F130" i="4"/>
  <c r="F70" i="4"/>
  <c r="I131" i="4"/>
  <c r="I71" i="4"/>
  <c r="F78" i="2"/>
  <c r="J78" i="2" s="1"/>
  <c r="J68" i="2"/>
  <c r="F65" i="2"/>
  <c r="J60" i="2"/>
  <c r="F47" i="2"/>
  <c r="J46" i="2"/>
  <c r="H43" i="2"/>
  <c r="I40" i="2"/>
  <c r="I43" i="2" s="1"/>
  <c r="J57" i="2"/>
  <c r="H65" i="2"/>
  <c r="H120" i="2" s="1"/>
  <c r="I60" i="2"/>
  <c r="I65" i="2" s="1"/>
  <c r="H47" i="2"/>
  <c r="I46" i="2"/>
  <c r="I47" i="2" s="1"/>
  <c r="F43" i="2"/>
  <c r="J40" i="2"/>
  <c r="N123" i="1"/>
  <c r="I131" i="2"/>
  <c r="I118" i="2"/>
  <c r="I97" i="2"/>
  <c r="I86" i="2"/>
  <c r="G49" i="2"/>
  <c r="K123" i="1"/>
  <c r="J37" i="2"/>
  <c r="H123" i="1"/>
  <c r="J131" i="2"/>
  <c r="J118" i="2"/>
  <c r="J97" i="2"/>
  <c r="N52" i="1"/>
  <c r="I107" i="2"/>
  <c r="J107" i="2"/>
  <c r="G120" i="2"/>
  <c r="I68" i="2"/>
  <c r="I78" i="2" s="1"/>
  <c r="I37" i="2"/>
  <c r="I57" i="2"/>
  <c r="F30" i="2"/>
  <c r="I120" i="2" l="1"/>
  <c r="F120" i="2"/>
  <c r="J120" i="2" s="1"/>
  <c r="H52" i="4"/>
  <c r="G128" i="4"/>
  <c r="G140" i="4" s="1"/>
  <c r="G147" i="4" s="1"/>
  <c r="K159" i="1"/>
  <c r="G156" i="2" s="1"/>
  <c r="H159" i="1"/>
  <c r="F156" i="2" s="1"/>
  <c r="H125" i="4"/>
  <c r="K126" i="1"/>
  <c r="K136" i="1" s="1"/>
  <c r="K143" i="1" s="1"/>
  <c r="H126" i="1"/>
  <c r="H136" i="1" s="1"/>
  <c r="H143" i="1" s="1"/>
  <c r="N159" i="1"/>
  <c r="H156" i="2" s="1"/>
  <c r="H163" i="4"/>
  <c r="F128" i="4"/>
  <c r="F140" i="4" s="1"/>
  <c r="F147" i="4" s="1"/>
  <c r="I49" i="2"/>
  <c r="H49" i="2"/>
  <c r="H123" i="2" s="1"/>
  <c r="H133" i="2" s="1"/>
  <c r="H140" i="2" s="1"/>
  <c r="J43" i="2"/>
  <c r="N126" i="1"/>
  <c r="N136" i="1" s="1"/>
  <c r="N143" i="1" s="1"/>
  <c r="F49" i="2"/>
  <c r="J30" i="2"/>
  <c r="G123" i="2"/>
  <c r="G133" i="2" s="1"/>
  <c r="G140" i="2" s="1"/>
  <c r="J47" i="2"/>
  <c r="J65" i="2"/>
  <c r="J156" i="2" l="1"/>
  <c r="I156" i="2"/>
  <c r="H128" i="4"/>
  <c r="I123" i="2"/>
  <c r="I133" i="2" s="1"/>
  <c r="H147" i="4"/>
  <c r="I144" i="4" s="1"/>
  <c r="H140" i="4"/>
  <c r="F123" i="2"/>
  <c r="J49" i="2"/>
  <c r="I146" i="4" l="1"/>
  <c r="I147" i="4" s="1"/>
  <c r="J144" i="4" s="1"/>
  <c r="J123" i="2"/>
  <c r="F133" i="2"/>
  <c r="J146" i="4" l="1"/>
  <c r="J147" i="4" s="1"/>
  <c r="J163" i="4" s="1"/>
  <c r="I163" i="4"/>
  <c r="F140" i="2"/>
  <c r="J133" i="2"/>
</calcChain>
</file>

<file path=xl/sharedStrings.xml><?xml version="1.0" encoding="utf-8"?>
<sst xmlns="http://schemas.openxmlformats.org/spreadsheetml/2006/main" count="890" uniqueCount="271">
  <si>
    <t>CHARTER SCHOOL</t>
  </si>
  <si>
    <t>INTERIM FINANCIAL REPORT - ALTERNATIVE FORM</t>
  </si>
  <si>
    <t>First Interim Report - Detail</t>
  </si>
  <si>
    <t>Charter School Name:</t>
  </si>
  <si>
    <t>(continued)</t>
  </si>
  <si>
    <t>CDS #:</t>
  </si>
  <si>
    <t>Charter Approving Entity:</t>
  </si>
  <si>
    <t>County:</t>
  </si>
  <si>
    <t>Charter #:</t>
  </si>
  <si>
    <t>Fiscal Year:</t>
  </si>
  <si>
    <t>This charter school uses the following basis of accounting:</t>
  </si>
  <si>
    <t>Accrual Basis (Applicable Capital Assets / Interest on Long-Term Debt / Long-Term Liabilities objects are 6900, 7438, 9400-9499, and 9660-9669)</t>
  </si>
  <si>
    <t>Modified Accrual Basis (Applicable Capital Outlay / Debt Service objects are 6100-6170, 6200-6500, 7438, and 7439)</t>
  </si>
  <si>
    <t>Adopted Budget - July 1</t>
  </si>
  <si>
    <t>Actuals thru 10/31</t>
  </si>
  <si>
    <t>1st Interim Budget</t>
  </si>
  <si>
    <t>Description</t>
  </si>
  <si>
    <t>Object Code</t>
  </si>
  <si>
    <t>Unrestricted</t>
  </si>
  <si>
    <t>Restricted</t>
  </si>
  <si>
    <t>Total</t>
  </si>
  <si>
    <t>A.</t>
  </si>
  <si>
    <t>REVENUES</t>
  </si>
  <si>
    <t/>
  </si>
  <si>
    <t>1.</t>
  </si>
  <si>
    <t>Revenue Limit Sources</t>
  </si>
  <si>
    <t>State Aid - Current Year</t>
  </si>
  <si>
    <t>State Aid - Prior Years</t>
  </si>
  <si>
    <t>Tax Relief Subventions (for rev. limit funded schools)</t>
  </si>
  <si>
    <t>8020-8039</t>
  </si>
  <si>
    <t>County and District Taxes (for rev. limit funded schools)</t>
  </si>
  <si>
    <t>8040-8079</t>
  </si>
  <si>
    <t>Miscellaneous Funds (for rev. limit funded schools)</t>
  </si>
  <si>
    <t>8080-8089</t>
  </si>
  <si>
    <t>Revenue Limit Transfers (for rev. limit funded schools):</t>
  </si>
  <si>
    <t>PERS Reduction Transfer</t>
  </si>
  <si>
    <t>Charter Schools Funding in lieu of Property Taxes</t>
  </si>
  <si>
    <t>Other Revenue Limit Transfers</t>
  </si>
  <si>
    <t>8091, 8097</t>
  </si>
  <si>
    <t>Total, Revenue Limit Sources</t>
  </si>
  <si>
    <t>2.</t>
  </si>
  <si>
    <t>Federal Revenues</t>
  </si>
  <si>
    <t>No Child Left Behind</t>
  </si>
  <si>
    <t>Special Education - Federal</t>
  </si>
  <si>
    <t>8181, 8182</t>
  </si>
  <si>
    <t>Child Nutrition - Federal</t>
  </si>
  <si>
    <t>Other Federal Revenues</t>
  </si>
  <si>
    <t>8110, 8260-8299</t>
  </si>
  <si>
    <t>Total, Federal Revenues</t>
  </si>
  <si>
    <t>3.</t>
  </si>
  <si>
    <t>Other State Revenues</t>
  </si>
  <si>
    <t>Charter Schools Categorical Block Grant (8480 N/A thru 14/15-SBX3-4)</t>
  </si>
  <si>
    <t>N/A thru 14/15</t>
  </si>
  <si>
    <t>Special Education - State</t>
  </si>
  <si>
    <t>StateRevSE</t>
  </si>
  <si>
    <t>All Other State Revenues</t>
  </si>
  <si>
    <t>StateRevAO</t>
  </si>
  <si>
    <t>Total, Other State Revenues</t>
  </si>
  <si>
    <t>4.</t>
  </si>
  <si>
    <t>Other Local Revenues</t>
  </si>
  <si>
    <t>All Other Local Revenues</t>
  </si>
  <si>
    <t>LocalRevAO</t>
  </si>
  <si>
    <t>Total, Local Revenues</t>
  </si>
  <si>
    <t>5.</t>
  </si>
  <si>
    <t>TOTAL REVENUES</t>
  </si>
  <si>
    <t>B.</t>
  </si>
  <si>
    <t>EXPENDITURES</t>
  </si>
  <si>
    <t>Certificated Salaries</t>
  </si>
  <si>
    <t>Certificated Teachers' Salaries</t>
  </si>
  <si>
    <t>Certificated Pupil Support Salaries</t>
  </si>
  <si>
    <t>Certificated Supervisors' and Administrators' Salaries</t>
  </si>
  <si>
    <t>Other Certificated Salaries</t>
  </si>
  <si>
    <t>Total, Certificated Salaries</t>
  </si>
  <si>
    <t>Non-certificated Salaries</t>
  </si>
  <si>
    <t>Non-certificated Instructional Aides' Salaries</t>
  </si>
  <si>
    <t>Non-certificated Support Salaries</t>
  </si>
  <si>
    <t>Non-certificated Supervisors' and Administrators' Sal.</t>
  </si>
  <si>
    <t>Clerical and Office Salaries</t>
  </si>
  <si>
    <t>Other Non-certificated Salaries</t>
  </si>
  <si>
    <t>Total, Non-certificated Salaries</t>
  </si>
  <si>
    <t>Employee Benefits</t>
  </si>
  <si>
    <t>STRS</t>
  </si>
  <si>
    <t>3101-3102</t>
  </si>
  <si>
    <t>PERS</t>
  </si>
  <si>
    <t>3201-3202</t>
  </si>
  <si>
    <t>OASDI / Medicare / Alternative</t>
  </si>
  <si>
    <t>3301-3302</t>
  </si>
  <si>
    <t>Health and Welfare Benefits</t>
  </si>
  <si>
    <t>3401-3402</t>
  </si>
  <si>
    <t>Unemployment Insurance</t>
  </si>
  <si>
    <t>3501-3502</t>
  </si>
  <si>
    <t>Workers' Compensation Insurance</t>
  </si>
  <si>
    <t>3601-3602</t>
  </si>
  <si>
    <t>OPEB, Allocated</t>
  </si>
  <si>
    <t>3701-3702</t>
  </si>
  <si>
    <t>OPEB, Active Employees</t>
  </si>
  <si>
    <t>3751-3752</t>
  </si>
  <si>
    <t>PERS Reduction (for revenue limit funded schools)</t>
  </si>
  <si>
    <t>3801-3802</t>
  </si>
  <si>
    <t>Other Employee Benefits</t>
  </si>
  <si>
    <t>3901-3902</t>
  </si>
  <si>
    <t>Total, Employee Benefits</t>
  </si>
  <si>
    <t>Books and Supplies</t>
  </si>
  <si>
    <t>Approved Textbooks and Core Curricula Materials</t>
  </si>
  <si>
    <t>Books and Other Reference Materials</t>
  </si>
  <si>
    <t>Materials and Supplies</t>
  </si>
  <si>
    <t>Noncapitalized Equipment</t>
  </si>
  <si>
    <t>Total, Books and Supplies</t>
  </si>
  <si>
    <t>Services and Other Operating Expenditures</t>
  </si>
  <si>
    <t>Subagreements for Services</t>
  </si>
  <si>
    <t>Travel and Conferences</t>
  </si>
  <si>
    <t>Dues and Memberships</t>
  </si>
  <si>
    <t>Insurance</t>
  </si>
  <si>
    <t>5400</t>
  </si>
  <si>
    <t>Operations and Housekeeping Services</t>
  </si>
  <si>
    <t>Rentals, Leases, Repairs, and Noncap. Improvements</t>
  </si>
  <si>
    <t>Professional/Consulting Services and Operating Expend.</t>
  </si>
  <si>
    <t>Communications</t>
  </si>
  <si>
    <t>Total, Services and Other Operating Expenditures</t>
  </si>
  <si>
    <t>6.</t>
  </si>
  <si>
    <t>Capital Outlay  (Objects 6100-6170, 6200-6500 for modified accrual basis only)</t>
  </si>
  <si>
    <t>Land and Land Improvements</t>
  </si>
  <si>
    <t>6100-6170</t>
  </si>
  <si>
    <t>Buildings and Improvements of Buildings</t>
  </si>
  <si>
    <t>Books and Media for New School Libraries or Major</t>
  </si>
  <si>
    <t>Expansion of School Libraries</t>
  </si>
  <si>
    <t>Equipment</t>
  </si>
  <si>
    <t>Equipment Replacement</t>
  </si>
  <si>
    <t>Depreciation Expense (for accrual basis only)</t>
  </si>
  <si>
    <t>Total, Capital Outlay</t>
  </si>
  <si>
    <t>7.</t>
  </si>
  <si>
    <t>Other Outgo</t>
  </si>
  <si>
    <t>Tuition to Other Schools</t>
  </si>
  <si>
    <t>7110-7143</t>
  </si>
  <si>
    <t>Transfers of Pass-through Revenues to Other LEAs</t>
  </si>
  <si>
    <t>7211-7213</t>
  </si>
  <si>
    <t>Transfers of Apportionments to Other LEAs - Spec. Ed.</t>
  </si>
  <si>
    <t>7221-7223SE</t>
  </si>
  <si>
    <t>Transfers of Apportionments to Other LEAs - All Other</t>
  </si>
  <si>
    <t>7221-7223AO</t>
  </si>
  <si>
    <t>All Other Transfers</t>
  </si>
  <si>
    <t>7281-7299</t>
  </si>
  <si>
    <t>Debt Service:</t>
  </si>
  <si>
    <t>Interest</t>
  </si>
  <si>
    <t>Principal (for modified accrual basis only)</t>
  </si>
  <si>
    <t>Total, Other Outgo</t>
  </si>
  <si>
    <t>8.</t>
  </si>
  <si>
    <t>TOTAL EXPENDITURES</t>
  </si>
  <si>
    <t>C.</t>
  </si>
  <si>
    <t>EXCESS (DEFICIENCY) OF REVENUES OVER EXPEND.</t>
  </si>
  <si>
    <t>BEFORE OTHER FINANCING SOURCES AND USES (A5-B8)</t>
  </si>
  <si>
    <t>D.</t>
  </si>
  <si>
    <t>OTHER FINANCING SOURCES / USES</t>
  </si>
  <si>
    <t>Other Sources</t>
  </si>
  <si>
    <t>8930-8979</t>
  </si>
  <si>
    <t>Less:  Other Uses</t>
  </si>
  <si>
    <t>7630-7699</t>
  </si>
  <si>
    <t>Contributions Between Unrestricted and Restricted Accounts</t>
  </si>
  <si>
    <t>(must net to zero)</t>
  </si>
  <si>
    <t>8980-8999</t>
  </si>
  <si>
    <t>TOTAL OTHER FINANCING SOURCES / USES</t>
  </si>
  <si>
    <t>E.</t>
  </si>
  <si>
    <t>NET INCREASE (DECREASE) IN FUND BALANCE (C + D4)</t>
  </si>
  <si>
    <t>F.</t>
  </si>
  <si>
    <t>FUND BALANCE, RESERVES</t>
  </si>
  <si>
    <t>Beginning Fund Balance</t>
  </si>
  <si>
    <t>a.</t>
  </si>
  <si>
    <t>As of July 1</t>
  </si>
  <si>
    <t>b.</t>
  </si>
  <si>
    <t>Adjustments to Beginning Balance</t>
  </si>
  <si>
    <t>9793, 9795</t>
  </si>
  <si>
    <t>c.</t>
  </si>
  <si>
    <t>Adjusted Beginning Balance</t>
  </si>
  <si>
    <t>Ending Fund Balance, June 30 (E + F.1.c.)</t>
  </si>
  <si>
    <t>Components of Ending Fund Balance :</t>
  </si>
  <si>
    <t>a.</t>
  </si>
  <si>
    <t>Nonspendable</t>
  </si>
  <si>
    <t>Revolving Cash (equals object 9130)</t>
  </si>
  <si>
    <t>Stores (equals object 9320)</t>
  </si>
  <si>
    <t>Prepaid Expenditures (equals object 9330)</t>
  </si>
  <si>
    <t>All Others</t>
  </si>
  <si>
    <t>b</t>
  </si>
  <si>
    <t>Committed</t>
  </si>
  <si>
    <t>Stabilization Arrangements</t>
  </si>
  <si>
    <t>Other Commitments</t>
  </si>
  <si>
    <t>d.</t>
  </si>
  <si>
    <t>Assigned</t>
  </si>
  <si>
    <t>Other Assignments</t>
  </si>
  <si>
    <t>e</t>
  </si>
  <si>
    <t>Unassigned/Unappropriated</t>
  </si>
  <si>
    <t>Reserve for Economic Uncertainities</t>
  </si>
  <si>
    <t>Unassigned/Unappropriated Amount</t>
  </si>
  <si>
    <t>First Interim Report - Summary</t>
  </si>
  <si>
    <t>1st Interim vs. Adopted</t>
  </si>
  <si>
    <t>Increase, (Decrease)</t>
  </si>
  <si>
    <t>7/1 Adopted</t>
  </si>
  <si>
    <t>Actuals thru</t>
  </si>
  <si>
    <t>1st Interim</t>
  </si>
  <si>
    <t>$ Difference</t>
  </si>
  <si>
    <t>% Change</t>
  </si>
  <si>
    <t>Budget (X)</t>
  </si>
  <si>
    <t>10/31 (Y)</t>
  </si>
  <si>
    <t>Budget (Z)</t>
  </si>
  <si>
    <t>(Z) vs. (X)</t>
  </si>
  <si>
    <t>Charter Schools Funding in Lieu of Property Taxes</t>
  </si>
  <si>
    <t>No Child Left Behind  (Include ARRA)</t>
  </si>
  <si>
    <t>Other Federal Revenues (Include ARRA)</t>
  </si>
  <si>
    <t>Charter Schools Categorical Block Grant</t>
  </si>
  <si>
    <t/>
  </si>
  <si>
    <t>Capital Outlay (Objects 6100-6170, 6200-6500 modified accrual basis only)</t>
  </si>
  <si>
    <t>c</t>
  </si>
  <si>
    <t>d</t>
  </si>
  <si>
    <t>e.</t>
  </si>
  <si>
    <t>Reserve for Economic Uncertainties</t>
  </si>
  <si>
    <t>CHARTER SCHOOL</t>
  </si>
  <si>
    <t>First Interim Report Certification</t>
  </si>
  <si>
    <t>To the entity that approved the charter school:</t>
  </si>
  <si>
    <t>(</t>
  </si>
  <si>
    <t>x</t>
  </si>
  <si>
    <t>)</t>
  </si>
  <si>
    <t>CHARTER SCHOOL FIRST INTERIM FINANCIAL REPORT -- ALTERNATIVE FORM:  This report</t>
  </si>
  <si>
    <t>has been approved, and is hereby filed by the charter school pursuant to Education Code Section 47604.33.</t>
  </si>
  <si>
    <t>Signed:</t>
  </si>
  <si>
    <t>Date:</t>
  </si>
  <si>
    <t>Charter School Official</t>
  </si>
  <si>
    <t>(Original signature required)</t>
  </si>
  <si>
    <t>Print
Name:</t>
  </si>
  <si>
    <t>Title:</t>
  </si>
  <si>
    <t>To the County Superintendent of Schools:</t>
  </si>
  <si>
    <t>is hereby filed with the County Superintendent pursuant to Education Code Section 47604.33.</t>
  </si>
  <si>
    <t>For additional information on the First Interim Report, please contact:</t>
  </si>
  <si>
    <t>For Approving Entity:</t>
  </si>
  <si>
    <t>For Charter School:</t>
  </si>
  <si>
    <t>Name</t>
  </si>
  <si>
    <t>Title</t>
  </si>
  <si>
    <t>Phone</t>
  </si>
  <si>
    <t>E-mail</t>
  </si>
  <si>
    <t>This report has been verified for mathematical accuracy by the County Superintendent of Schools,</t>
  </si>
  <si>
    <t>pursuant to Education Code Section 47604.33.</t>
  </si>
  <si>
    <t>Date</t>
  </si>
  <si>
    <t>MULTI-YEAR PROJECTION - ALTERNATIVE FORM</t>
  </si>
  <si>
    <t>First Interim Report - MYP</t>
  </si>
  <si>
    <t>Totals for</t>
  </si>
  <si>
    <t>Charter Schools Funding in lieu of Property Taxes</t>
  </si>
  <si>
    <t>Federal Revenues</t>
  </si>
  <si>
    <t>No Child Left Behind</t>
  </si>
  <si>
    <t>Capital Outlay (Obj. 6100-6170, 6200-6500 for mod. accr. basis only)</t>
  </si>
  <si>
    <t>7280-7299</t>
  </si>
  <si>
    <t>Components of Ending Fund Balance:</t>
  </si>
  <si>
    <t>Revolving Cash (equals object 9130)</t>
  </si>
  <si>
    <t>b. Restricted</t>
  </si>
  <si>
    <t>e.</t>
  </si>
  <si>
    <t>X</t>
  </si>
  <si>
    <t>Authorized Representative of Charter Approving Entity
Charter Approving Entity</t>
  </si>
  <si>
    <t>District Advisor</t>
  </si>
  <si>
    <t>Education Protection Account State Aid - Current Year</t>
  </si>
  <si>
    <t>Food and Others</t>
  </si>
  <si>
    <t>FY2022-23</t>
  </si>
  <si>
    <t>Manzanita Middle</t>
  </si>
  <si>
    <t>Contra Costa County Office of Education</t>
  </si>
  <si>
    <t xml:space="preserve">Contra Costa  </t>
  </si>
  <si>
    <t>2021-2022</t>
  </si>
  <si>
    <t>Jim Trombley</t>
  </si>
  <si>
    <t>Executive Director</t>
  </si>
  <si>
    <t>Martin Coyne</t>
  </si>
  <si>
    <t>Business Services Consultant</t>
  </si>
  <si>
    <t>925-457-2652</t>
  </si>
  <si>
    <t>coyne@manzy.org</t>
  </si>
  <si>
    <t>03333</t>
  </si>
  <si>
    <t>FY2023-24</t>
  </si>
  <si>
    <t xml:space="preserve"> December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</si>
</sst>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;@"/>
    <numFmt numFmtId="165" formatCode="m/d/yyyy;@"/>
    <numFmt numFmtId="166" formatCode="m/d/yy;@"/>
    <numFmt numFmtId="167" formatCode="_(* #,##0_);_(* \(#,##0\);_(* &quot;-&quot;??_);_(@_)"/>
  </numFmts>
  <fonts count="289" x14ac:knownFonts="1">
    <font>
      <sz val="10"/>
      <color rgb="FF000000"/>
      <name val="Arial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3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i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</fonts>
  <fills count="16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25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82" fillId="0" borderId="0"/>
    <xf numFmtId="0" fontId="286" fillId="0" borderId="0"/>
    <xf numFmtId="0" fontId="283" fillId="0" borderId="0"/>
    <xf numFmtId="0" fontId="287" fillId="0" borderId="0" applyNumberFormat="0" applyFill="0" applyBorder="0" applyAlignment="0" applyProtection="0"/>
  </cellStyleXfs>
  <cellXfs count="447">
    <xf numFmtId="0" fontId="0" fillId="0" borderId="0" xfId="0" applyAlignment="1">
      <alignment wrapText="1"/>
    </xf>
    <xf numFmtId="0" fontId="3" fillId="0" borderId="3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center"/>
    </xf>
    <xf numFmtId="0" fontId="6" fillId="3" borderId="6" xfId="0" applyFont="1" applyFill="1" applyBorder="1"/>
    <xf numFmtId="49" fontId="8" fillId="0" borderId="8" xfId="0" applyNumberFormat="1" applyFont="1" applyBorder="1"/>
    <xf numFmtId="49" fontId="9" fillId="0" borderId="9" xfId="0" applyNumberFormat="1" applyFont="1" applyBorder="1"/>
    <xf numFmtId="0" fontId="10" fillId="0" borderId="10" xfId="0" applyFont="1" applyBorder="1"/>
    <xf numFmtId="49" fontId="11" fillId="5" borderId="11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 vertical="top"/>
    </xf>
    <xf numFmtId="39" fontId="15" fillId="8" borderId="15" xfId="0" applyNumberFormat="1" applyFont="1" applyFill="1" applyBorder="1" applyAlignment="1">
      <alignment horizontal="right"/>
    </xf>
    <xf numFmtId="49" fontId="18" fillId="11" borderId="17" xfId="0" applyNumberFormat="1" applyFont="1" applyFill="1" applyBorder="1" applyAlignment="1">
      <alignment horizontal="center"/>
    </xf>
    <xf numFmtId="0" fontId="20" fillId="13" borderId="18" xfId="0" applyFont="1" applyFill="1" applyBorder="1"/>
    <xf numFmtId="0" fontId="21" fillId="0" borderId="19" xfId="0" applyFont="1" applyBorder="1"/>
    <xf numFmtId="39" fontId="24" fillId="0" borderId="22" xfId="0" applyNumberFormat="1" applyFont="1" applyBorder="1" applyAlignment="1">
      <alignment horizontal="right"/>
    </xf>
    <xf numFmtId="0" fontId="25" fillId="0" borderId="0" xfId="0" applyFont="1" applyAlignment="1">
      <alignment horizontal="right"/>
    </xf>
    <xf numFmtId="49" fontId="26" fillId="0" borderId="23" xfId="0" applyNumberFormat="1" applyFont="1" applyBorder="1" applyAlignment="1">
      <alignment horizontal="left"/>
    </xf>
    <xf numFmtId="0" fontId="0" fillId="0" borderId="24" xfId="0" applyBorder="1" applyAlignment="1">
      <alignment wrapText="1"/>
    </xf>
    <xf numFmtId="49" fontId="28" fillId="16" borderId="26" xfId="0" applyNumberFormat="1" applyFont="1" applyFill="1" applyBorder="1" applyAlignment="1">
      <alignment horizontal="left"/>
    </xf>
    <xf numFmtId="39" fontId="29" fillId="17" borderId="27" xfId="0" applyNumberFormat="1" applyFont="1" applyFill="1" applyBorder="1" applyAlignment="1">
      <alignment horizontal="right"/>
    </xf>
    <xf numFmtId="0" fontId="31" fillId="0" borderId="0" xfId="0" applyFont="1" applyAlignment="1">
      <alignment horizontal="center"/>
    </xf>
    <xf numFmtId="10" fontId="32" fillId="0" borderId="29" xfId="0" applyNumberFormat="1" applyFont="1" applyBorder="1" applyAlignment="1">
      <alignment horizontal="right"/>
    </xf>
    <xf numFmtId="49" fontId="33" fillId="0" borderId="30" xfId="0" applyNumberFormat="1" applyFont="1" applyBorder="1"/>
    <xf numFmtId="0" fontId="34" fillId="0" borderId="31" xfId="0" applyFont="1" applyBorder="1" applyAlignment="1">
      <alignment horizontal="left"/>
    </xf>
    <xf numFmtId="0" fontId="39" fillId="0" borderId="35" xfId="0" applyFont="1" applyBorder="1" applyAlignment="1">
      <alignment horizontal="center" vertical="top"/>
    </xf>
    <xf numFmtId="4" fontId="40" fillId="21" borderId="36" xfId="0" applyNumberFormat="1" applyFont="1" applyFill="1" applyBorder="1" applyAlignment="1">
      <alignment horizontal="center"/>
    </xf>
    <xf numFmtId="49" fontId="43" fillId="0" borderId="0" xfId="0" applyNumberFormat="1" applyFont="1" applyAlignment="1">
      <alignment horizontal="left"/>
    </xf>
    <xf numFmtId="49" fontId="45" fillId="0" borderId="39" xfId="0" applyNumberFormat="1" applyFont="1" applyBorder="1"/>
    <xf numFmtId="4" fontId="46" fillId="25" borderId="40" xfId="0" applyNumberFormat="1" applyFont="1" applyFill="1" applyBorder="1" applyAlignment="1">
      <alignment horizontal="center"/>
    </xf>
    <xf numFmtId="39" fontId="47" fillId="26" borderId="41" xfId="0" applyNumberFormat="1" applyFont="1" applyFill="1" applyBorder="1" applyAlignment="1">
      <alignment horizontal="right"/>
    </xf>
    <xf numFmtId="0" fontId="48" fillId="0" borderId="42" xfId="0" applyFont="1" applyBorder="1"/>
    <xf numFmtId="49" fontId="50" fillId="0" borderId="44" xfId="0" applyNumberFormat="1" applyFont="1" applyBorder="1"/>
    <xf numFmtId="49" fontId="53" fillId="0" borderId="47" xfId="0" applyNumberFormat="1" applyFont="1" applyBorder="1"/>
    <xf numFmtId="164" fontId="54" fillId="30" borderId="48" xfId="0" applyNumberFormat="1" applyFont="1" applyFill="1" applyBorder="1" applyAlignment="1">
      <alignment horizontal="center"/>
    </xf>
    <xf numFmtId="4" fontId="55" fillId="31" borderId="49" xfId="0" applyNumberFormat="1" applyFont="1" applyFill="1" applyBorder="1" applyAlignment="1">
      <alignment horizontal="center" wrapText="1"/>
    </xf>
    <xf numFmtId="39" fontId="56" fillId="32" borderId="50" xfId="0" applyNumberFormat="1" applyFont="1" applyFill="1" applyBorder="1" applyAlignment="1">
      <alignment horizontal="right"/>
    </xf>
    <xf numFmtId="49" fontId="57" fillId="33" borderId="51" xfId="0" applyNumberFormat="1" applyFont="1" applyFill="1" applyBorder="1" applyAlignment="1">
      <alignment horizontal="center"/>
    </xf>
    <xf numFmtId="0" fontId="59" fillId="0" borderId="53" xfId="0" applyFont="1" applyBorder="1" applyAlignment="1">
      <alignment horizontal="center"/>
    </xf>
    <xf numFmtId="39" fontId="62" fillId="36" borderId="55" xfId="0" applyNumberFormat="1" applyFont="1" applyFill="1" applyBorder="1" applyAlignment="1">
      <alignment horizontal="right"/>
    </xf>
    <xf numFmtId="49" fontId="63" fillId="0" borderId="56" xfId="0" applyNumberFormat="1" applyFont="1" applyBorder="1" applyAlignment="1">
      <alignment horizontal="left"/>
    </xf>
    <xf numFmtId="0" fontId="70" fillId="41" borderId="62" xfId="0" applyFont="1" applyFill="1" applyBorder="1"/>
    <xf numFmtId="3" fontId="71" fillId="42" borderId="63" xfId="0" applyNumberFormat="1" applyFont="1" applyFill="1" applyBorder="1"/>
    <xf numFmtId="10" fontId="72" fillId="0" borderId="64" xfId="0" applyNumberFormat="1" applyFont="1" applyBorder="1" applyAlignment="1">
      <alignment horizontal="right"/>
    </xf>
    <xf numFmtId="4" fontId="75" fillId="44" borderId="66" xfId="0" applyNumberFormat="1" applyFont="1" applyFill="1" applyBorder="1" applyAlignment="1">
      <alignment horizontal="center" wrapText="1"/>
    </xf>
    <xf numFmtId="49" fontId="81" fillId="0" borderId="71" xfId="0" applyNumberFormat="1" applyFont="1" applyBorder="1" applyAlignment="1">
      <alignment horizontal="left"/>
    </xf>
    <xf numFmtId="10" fontId="85" fillId="50" borderId="74" xfId="0" applyNumberFormat="1" applyFont="1" applyFill="1" applyBorder="1" applyAlignment="1">
      <alignment horizontal="right"/>
    </xf>
    <xf numFmtId="49" fontId="86" fillId="0" borderId="75" xfId="0" applyNumberFormat="1" applyFont="1" applyBorder="1"/>
    <xf numFmtId="49" fontId="93" fillId="0" borderId="0" xfId="0" applyNumberFormat="1" applyFont="1"/>
    <xf numFmtId="39" fontId="97" fillId="56" borderId="79" xfId="0" applyNumberFormat="1" applyFont="1" applyFill="1" applyBorder="1" applyAlignment="1">
      <alignment horizontal="right"/>
    </xf>
    <xf numFmtId="0" fontId="99" fillId="0" borderId="0" xfId="0" applyFont="1"/>
    <xf numFmtId="0" fontId="100" fillId="58" borderId="80" xfId="0" applyFont="1" applyFill="1" applyBorder="1"/>
    <xf numFmtId="3" fontId="101" fillId="59" borderId="81" xfId="0" applyNumberFormat="1" applyFont="1" applyFill="1" applyBorder="1"/>
    <xf numFmtId="39" fontId="104" fillId="62" borderId="84" xfId="0" applyNumberFormat="1" applyFont="1" applyFill="1" applyBorder="1" applyAlignment="1">
      <alignment horizontal="right"/>
    </xf>
    <xf numFmtId="0" fontId="107" fillId="0" borderId="0" xfId="0" applyFont="1" applyAlignment="1">
      <alignment horizontal="left"/>
    </xf>
    <xf numFmtId="164" fontId="110" fillId="67" borderId="89" xfId="0" applyNumberFormat="1" applyFont="1" applyFill="1" applyBorder="1" applyAlignment="1">
      <alignment horizontal="center"/>
    </xf>
    <xf numFmtId="49" fontId="113" fillId="0" borderId="0" xfId="0" applyNumberFormat="1" applyFont="1"/>
    <xf numFmtId="4" fontId="116" fillId="72" borderId="92" xfId="0" applyNumberFormat="1" applyFont="1" applyFill="1" applyBorder="1" applyAlignment="1">
      <alignment horizontal="center"/>
    </xf>
    <xf numFmtId="3" fontId="117" fillId="73" borderId="93" xfId="0" applyNumberFormat="1" applyFont="1" applyFill="1" applyBorder="1"/>
    <xf numFmtId="0" fontId="118" fillId="74" borderId="94" xfId="0" applyFont="1" applyFill="1" applyBorder="1"/>
    <xf numFmtId="0" fontId="119" fillId="0" borderId="95" xfId="0" applyFont="1" applyBorder="1"/>
    <xf numFmtId="49" fontId="121" fillId="75" borderId="96" xfId="0" applyNumberFormat="1" applyFont="1" applyFill="1" applyBorder="1" applyAlignment="1">
      <alignment horizontal="center"/>
    </xf>
    <xf numFmtId="0" fontId="123" fillId="0" borderId="98" xfId="0" applyFont="1" applyBorder="1" applyAlignment="1">
      <alignment horizontal="right"/>
    </xf>
    <xf numFmtId="39" fontId="127" fillId="0" borderId="102" xfId="0" applyNumberFormat="1" applyFont="1" applyBorder="1" applyAlignment="1">
      <alignment horizontal="right"/>
    </xf>
    <xf numFmtId="49" fontId="130" fillId="0" borderId="0" xfId="0" applyNumberFormat="1" applyFont="1"/>
    <xf numFmtId="10" fontId="131" fillId="82" borderId="105" xfId="0" applyNumberFormat="1" applyFont="1" applyFill="1" applyBorder="1" applyAlignment="1">
      <alignment horizontal="right"/>
    </xf>
    <xf numFmtId="0" fontId="132" fillId="0" borderId="0" xfId="0" applyFont="1" applyAlignment="1">
      <alignment horizontal="left" wrapText="1"/>
    </xf>
    <xf numFmtId="0" fontId="133" fillId="0" borderId="107" xfId="0" applyFont="1" applyBorder="1"/>
    <xf numFmtId="39" fontId="134" fillId="0" borderId="108" xfId="0" applyNumberFormat="1" applyFont="1" applyBorder="1" applyAlignment="1">
      <alignment horizontal="right"/>
    </xf>
    <xf numFmtId="0" fontId="0" fillId="0" borderId="109" xfId="0" applyBorder="1" applyAlignment="1">
      <alignment wrapText="1"/>
    </xf>
    <xf numFmtId="4" fontId="135" fillId="83" borderId="110" xfId="0" applyNumberFormat="1" applyFont="1" applyFill="1" applyBorder="1" applyAlignment="1">
      <alignment horizontal="center"/>
    </xf>
    <xf numFmtId="49" fontId="136" fillId="84" borderId="111" xfId="0" applyNumberFormat="1" applyFont="1" applyFill="1" applyBorder="1" applyAlignment="1">
      <alignment horizontal="center"/>
    </xf>
    <xf numFmtId="0" fontId="137" fillId="0" borderId="0" xfId="0" applyFont="1"/>
    <xf numFmtId="10" fontId="138" fillId="85" borderId="112" xfId="0" applyNumberFormat="1" applyFont="1" applyFill="1" applyBorder="1" applyAlignment="1">
      <alignment horizontal="right"/>
    </xf>
    <xf numFmtId="3" fontId="140" fillId="0" borderId="114" xfId="0" applyNumberFormat="1" applyFont="1" applyBorder="1"/>
    <xf numFmtId="3" fontId="141" fillId="0" borderId="115" xfId="0" applyNumberFormat="1" applyFont="1" applyBorder="1"/>
    <xf numFmtId="0" fontId="143" fillId="0" borderId="117" xfId="0" applyFont="1" applyBorder="1" applyAlignment="1">
      <alignment horizontal="left"/>
    </xf>
    <xf numFmtId="0" fontId="147" fillId="89" borderId="120" xfId="0" applyFont="1" applyFill="1" applyBorder="1"/>
    <xf numFmtId="0" fontId="148" fillId="0" borderId="121" xfId="0" applyFont="1" applyBorder="1"/>
    <xf numFmtId="39" fontId="149" fillId="90" borderId="122" xfId="0" applyNumberFormat="1" applyFont="1" applyFill="1" applyBorder="1" applyAlignment="1">
      <alignment horizontal="right"/>
    </xf>
    <xf numFmtId="0" fontId="150" fillId="0" borderId="123" xfId="0" applyFont="1" applyBorder="1" applyAlignment="1">
      <alignment horizontal="center"/>
    </xf>
    <xf numFmtId="2" fontId="151" fillId="0" borderId="0" xfId="0" applyNumberFormat="1" applyFont="1" applyAlignment="1">
      <alignment horizontal="center"/>
    </xf>
    <xf numFmtId="164" fontId="152" fillId="91" borderId="124" xfId="0" applyNumberFormat="1" applyFont="1" applyFill="1" applyBorder="1" applyAlignment="1">
      <alignment horizontal="center"/>
    </xf>
    <xf numFmtId="49" fontId="154" fillId="93" borderId="126" xfId="0" applyNumberFormat="1" applyFont="1" applyFill="1" applyBorder="1" applyAlignment="1">
      <alignment horizontal="center"/>
    </xf>
    <xf numFmtId="0" fontId="155" fillId="0" borderId="127" xfId="0" applyFont="1" applyBorder="1" applyAlignment="1">
      <alignment horizontal="center"/>
    </xf>
    <xf numFmtId="0" fontId="159" fillId="0" borderId="131" xfId="0" applyFont="1" applyBorder="1" applyAlignment="1">
      <alignment horizontal="left"/>
    </xf>
    <xf numFmtId="49" fontId="160" fillId="0" borderId="132" xfId="0" applyNumberFormat="1" applyFont="1" applyBorder="1" applyAlignment="1">
      <alignment horizontal="left"/>
    </xf>
    <xf numFmtId="49" fontId="161" fillId="97" borderId="133" xfId="0" applyNumberFormat="1" applyFont="1" applyFill="1" applyBorder="1" applyAlignment="1">
      <alignment horizontal="left"/>
    </xf>
    <xf numFmtId="49" fontId="162" fillId="0" borderId="134" xfId="0" applyNumberFormat="1" applyFont="1" applyBorder="1"/>
    <xf numFmtId="0" fontId="164" fillId="0" borderId="0" xfId="0" applyFont="1" applyAlignment="1">
      <alignment horizontal="right"/>
    </xf>
    <xf numFmtId="39" fontId="165" fillId="0" borderId="135" xfId="0" applyNumberFormat="1" applyFont="1" applyBorder="1" applyAlignment="1">
      <alignment horizontal="right"/>
    </xf>
    <xf numFmtId="3" fontId="168" fillId="0" borderId="138" xfId="0" applyNumberFormat="1" applyFont="1" applyBorder="1"/>
    <xf numFmtId="10" fontId="169" fillId="101" borderId="139" xfId="0" applyNumberFormat="1" applyFont="1" applyFill="1" applyBorder="1" applyAlignment="1">
      <alignment horizontal="right"/>
    </xf>
    <xf numFmtId="0" fontId="171" fillId="0" borderId="141" xfId="0" applyFont="1" applyBorder="1" applyAlignment="1">
      <alignment horizontal="right"/>
    </xf>
    <xf numFmtId="0" fontId="172" fillId="0" borderId="142" xfId="0" applyFont="1" applyBorder="1" applyAlignment="1">
      <alignment horizontal="center"/>
    </xf>
    <xf numFmtId="0" fontId="173" fillId="0" borderId="0" xfId="0" applyFont="1" applyAlignment="1">
      <alignment horizontal="right"/>
    </xf>
    <xf numFmtId="0" fontId="174" fillId="0" borderId="143" xfId="0" applyFont="1" applyBorder="1" applyAlignment="1">
      <alignment horizontal="center"/>
    </xf>
    <xf numFmtId="0" fontId="176" fillId="0" borderId="145" xfId="0" applyFont="1" applyBorder="1" applyAlignment="1">
      <alignment horizontal="center"/>
    </xf>
    <xf numFmtId="49" fontId="177" fillId="0" borderId="146" xfId="0" applyNumberFormat="1" applyFont="1" applyBorder="1"/>
    <xf numFmtId="3" fontId="178" fillId="104" borderId="147" xfId="0" applyNumberFormat="1" applyFont="1" applyFill="1" applyBorder="1"/>
    <xf numFmtId="49" fontId="180" fillId="0" borderId="149" xfId="0" applyNumberFormat="1" applyFont="1" applyBorder="1"/>
    <xf numFmtId="39" fontId="182" fillId="107" borderId="151" xfId="0" applyNumberFormat="1" applyFont="1" applyFill="1" applyBorder="1" applyAlignment="1">
      <alignment horizontal="right"/>
    </xf>
    <xf numFmtId="49" fontId="183" fillId="0" borderId="152" xfId="0" applyNumberFormat="1" applyFont="1" applyBorder="1"/>
    <xf numFmtId="49" fontId="184" fillId="0" borderId="153" xfId="0" applyNumberFormat="1" applyFont="1" applyBorder="1" applyAlignment="1">
      <alignment wrapText="1"/>
    </xf>
    <xf numFmtId="49" fontId="185" fillId="0" borderId="154" xfId="0" applyNumberFormat="1" applyFont="1" applyBorder="1"/>
    <xf numFmtId="0" fontId="186" fillId="0" borderId="0" xfId="0" applyFont="1" applyAlignment="1">
      <alignment horizontal="center" vertical="top"/>
    </xf>
    <xf numFmtId="39" fontId="188" fillId="109" borderId="155" xfId="0" applyNumberFormat="1" applyFont="1" applyFill="1" applyBorder="1" applyAlignment="1">
      <alignment horizontal="right"/>
    </xf>
    <xf numFmtId="49" fontId="193" fillId="112" borderId="158" xfId="0" applyNumberFormat="1" applyFont="1" applyFill="1" applyBorder="1" applyAlignment="1">
      <alignment horizontal="center"/>
    </xf>
    <xf numFmtId="0" fontId="0" fillId="0" borderId="160" xfId="0" applyBorder="1" applyAlignment="1">
      <alignment wrapText="1"/>
    </xf>
    <xf numFmtId="0" fontId="195" fillId="0" borderId="161" xfId="0" applyFont="1" applyBorder="1" applyAlignment="1">
      <alignment horizontal="left"/>
    </xf>
    <xf numFmtId="0" fontId="199" fillId="0" borderId="164" xfId="0" applyFont="1" applyBorder="1"/>
    <xf numFmtId="49" fontId="200" fillId="117" borderId="165" xfId="0" applyNumberFormat="1" applyFont="1" applyFill="1" applyBorder="1" applyAlignment="1">
      <alignment horizontal="center"/>
    </xf>
    <xf numFmtId="39" fontId="202" fillId="0" borderId="167" xfId="0" applyNumberFormat="1" applyFont="1" applyBorder="1" applyAlignment="1">
      <alignment horizontal="right"/>
    </xf>
    <xf numFmtId="4" fontId="203" fillId="119" borderId="168" xfId="0" applyNumberFormat="1" applyFont="1" applyFill="1" applyBorder="1" applyAlignment="1">
      <alignment horizontal="center"/>
    </xf>
    <xf numFmtId="49" fontId="204" fillId="0" borderId="0" xfId="0" applyNumberFormat="1" applyFont="1" applyAlignment="1">
      <alignment horizontal="left"/>
    </xf>
    <xf numFmtId="166" fontId="205" fillId="0" borderId="0" xfId="0" applyNumberFormat="1" applyFont="1"/>
    <xf numFmtId="0" fontId="212" fillId="0" borderId="0" xfId="0" applyFont="1"/>
    <xf numFmtId="0" fontId="213" fillId="126" borderId="173" xfId="0" applyFont="1" applyFill="1" applyBorder="1"/>
    <xf numFmtId="0" fontId="214" fillId="0" borderId="0" xfId="0" applyFont="1"/>
    <xf numFmtId="49" fontId="215" fillId="127" borderId="174" xfId="0" applyNumberFormat="1" applyFont="1" applyFill="1" applyBorder="1" applyAlignment="1">
      <alignment horizontal="center"/>
    </xf>
    <xf numFmtId="0" fontId="216" fillId="0" borderId="0" xfId="0" applyFont="1" applyAlignment="1">
      <alignment horizontal="right"/>
    </xf>
    <xf numFmtId="0" fontId="218" fillId="0" borderId="0" xfId="0" applyFont="1" applyAlignment="1">
      <alignment horizontal="center"/>
    </xf>
    <xf numFmtId="49" fontId="220" fillId="128" borderId="175" xfId="0" applyNumberFormat="1" applyFont="1" applyFill="1" applyBorder="1" applyAlignment="1">
      <alignment horizontal="center"/>
    </xf>
    <xf numFmtId="0" fontId="221" fillId="0" borderId="176" xfId="0" applyFont="1" applyBorder="1"/>
    <xf numFmtId="49" fontId="224" fillId="131" borderId="179" xfId="0" applyNumberFormat="1" applyFont="1" applyFill="1" applyBorder="1" applyAlignment="1">
      <alignment horizontal="center"/>
    </xf>
    <xf numFmtId="0" fontId="225" fillId="0" borderId="180" xfId="0" applyFont="1" applyBorder="1" applyAlignment="1">
      <alignment horizontal="left"/>
    </xf>
    <xf numFmtId="49" fontId="226" fillId="0" borderId="181" xfId="0" applyNumberFormat="1" applyFont="1" applyBorder="1"/>
    <xf numFmtId="4" fontId="227" fillId="132" borderId="182" xfId="0" applyNumberFormat="1" applyFont="1" applyFill="1" applyBorder="1" applyAlignment="1">
      <alignment horizontal="center" wrapText="1"/>
    </xf>
    <xf numFmtId="49" fontId="228" fillId="133" borderId="183" xfId="0" applyNumberFormat="1" applyFont="1" applyFill="1" applyBorder="1" applyAlignment="1">
      <alignment horizontal="center"/>
    </xf>
    <xf numFmtId="39" fontId="229" fillId="0" borderId="184" xfId="0" applyNumberFormat="1" applyFont="1" applyBorder="1" applyAlignment="1">
      <alignment horizontal="right"/>
    </xf>
    <xf numFmtId="49" fontId="233" fillId="137" borderId="186" xfId="0" applyNumberFormat="1" applyFont="1" applyFill="1" applyBorder="1" applyAlignment="1">
      <alignment horizontal="left"/>
    </xf>
    <xf numFmtId="4" fontId="234" fillId="138" borderId="187" xfId="0" applyNumberFormat="1" applyFont="1" applyFill="1" applyBorder="1" applyAlignment="1">
      <alignment horizontal="center" wrapText="1"/>
    </xf>
    <xf numFmtId="4" fontId="236" fillId="140" borderId="189" xfId="0" applyNumberFormat="1" applyFont="1" applyFill="1" applyBorder="1" applyAlignment="1">
      <alignment horizontal="center"/>
    </xf>
    <xf numFmtId="3" fontId="238" fillId="142" borderId="191" xfId="0" applyNumberFormat="1" applyFont="1" applyFill="1" applyBorder="1"/>
    <xf numFmtId="3" fontId="239" fillId="0" borderId="192" xfId="0" applyNumberFormat="1" applyFont="1" applyBorder="1" applyAlignment="1">
      <alignment horizontal="center"/>
    </xf>
    <xf numFmtId="0" fontId="242" fillId="0" borderId="196" xfId="0" applyFont="1" applyBorder="1" applyAlignment="1">
      <alignment horizontal="center" vertical="center"/>
    </xf>
    <xf numFmtId="49" fontId="243" fillId="0" borderId="197" xfId="0" applyNumberFormat="1" applyFont="1" applyBorder="1"/>
    <xf numFmtId="0" fontId="244" fillId="0" borderId="0" xfId="0" applyFont="1" applyAlignment="1">
      <alignment horizontal="center" vertical="top"/>
    </xf>
    <xf numFmtId="0" fontId="245" fillId="0" borderId="198" xfId="0" applyFont="1" applyBorder="1" applyAlignment="1">
      <alignment horizontal="left"/>
    </xf>
    <xf numFmtId="0" fontId="247" fillId="0" borderId="0" xfId="0" applyFont="1" applyAlignment="1">
      <alignment horizontal="center"/>
    </xf>
    <xf numFmtId="3" fontId="249" fillId="0" borderId="202" xfId="0" applyNumberFormat="1" applyFont="1" applyBorder="1"/>
    <xf numFmtId="49" fontId="251" fillId="148" borderId="204" xfId="0" applyNumberFormat="1" applyFont="1" applyFill="1" applyBorder="1" applyAlignment="1">
      <alignment horizontal="left"/>
    </xf>
    <xf numFmtId="0" fontId="253" fillId="0" borderId="206" xfId="0" applyFont="1" applyBorder="1" applyAlignment="1">
      <alignment horizontal="center"/>
    </xf>
    <xf numFmtId="0" fontId="258" fillId="0" borderId="0" xfId="0" applyFont="1" applyAlignment="1">
      <alignment horizontal="left"/>
    </xf>
    <xf numFmtId="4" fontId="259" fillId="151" borderId="209" xfId="0" applyNumberFormat="1" applyFont="1" applyFill="1" applyBorder="1" applyAlignment="1">
      <alignment horizontal="center"/>
    </xf>
    <xf numFmtId="0" fontId="260" fillId="152" borderId="210" xfId="0" applyFont="1" applyFill="1" applyBorder="1"/>
    <xf numFmtId="0" fontId="262" fillId="154" borderId="212" xfId="0" applyFont="1" applyFill="1" applyBorder="1" applyAlignment="1">
      <alignment horizontal="center"/>
    </xf>
    <xf numFmtId="3" fontId="263" fillId="155" borderId="213" xfId="0" applyNumberFormat="1" applyFont="1" applyFill="1" applyBorder="1"/>
    <xf numFmtId="49" fontId="266" fillId="0" borderId="215" xfId="0" applyNumberFormat="1" applyFont="1" applyBorder="1"/>
    <xf numFmtId="0" fontId="268" fillId="0" borderId="0" xfId="0" applyFont="1" applyAlignment="1">
      <alignment horizontal="left"/>
    </xf>
    <xf numFmtId="0" fontId="269" fillId="0" borderId="217" xfId="0" applyFont="1" applyBorder="1"/>
    <xf numFmtId="0" fontId="270" fillId="0" borderId="218" xfId="0" applyFont="1" applyBorder="1" applyAlignment="1">
      <alignment horizontal="center"/>
    </xf>
    <xf numFmtId="0" fontId="271" fillId="0" borderId="0" xfId="0" applyFont="1" applyAlignment="1">
      <alignment vertical="center"/>
    </xf>
    <xf numFmtId="49" fontId="273" fillId="0" borderId="220" xfId="0" applyNumberFormat="1" applyFont="1" applyBorder="1"/>
    <xf numFmtId="0" fontId="279" fillId="0" borderId="229" xfId="0" applyFont="1" applyBorder="1"/>
    <xf numFmtId="0" fontId="281" fillId="0" borderId="0" xfId="0" applyFont="1"/>
    <xf numFmtId="0" fontId="0" fillId="0" borderId="0" xfId="0" applyAlignment="1">
      <alignment wrapText="1"/>
    </xf>
    <xf numFmtId="0" fontId="164" fillId="0" borderId="0" xfId="0" applyFont="1" applyAlignment="1">
      <alignment horizontal="right"/>
    </xf>
    <xf numFmtId="0" fontId="216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0" fontId="173" fillId="0" borderId="0" xfId="0" applyFont="1" applyAlignment="1">
      <alignment horizontal="right"/>
    </xf>
    <xf numFmtId="4" fontId="4" fillId="80" borderId="103" xfId="0" applyNumberFormat="1" applyFont="1" applyFill="1" applyBorder="1" applyAlignment="1">
      <alignment horizontal="center"/>
    </xf>
    <xf numFmtId="0" fontId="4" fillId="0" borderId="196" xfId="0" applyFont="1" applyBorder="1" applyAlignment="1">
      <alignment horizontal="center" vertical="center"/>
    </xf>
    <xf numFmtId="0" fontId="20" fillId="13" borderId="222" xfId="0" applyFont="1" applyFill="1" applyBorder="1"/>
    <xf numFmtId="0" fontId="70" fillId="41" borderId="222" xfId="0" applyFont="1" applyFill="1" applyBorder="1"/>
    <xf numFmtId="0" fontId="212" fillId="0" borderId="0" xfId="0" applyFont="1" applyBorder="1"/>
    <xf numFmtId="0" fontId="10" fillId="0" borderId="0" xfId="0" applyFont="1" applyBorder="1"/>
    <xf numFmtId="0" fontId="120" fillId="0" borderId="0" xfId="0" applyFont="1" applyBorder="1"/>
    <xf numFmtId="49" fontId="275" fillId="0" borderId="0" xfId="0" applyNumberFormat="1" applyFont="1" applyBorder="1"/>
    <xf numFmtId="49" fontId="63" fillId="0" borderId="0" xfId="0" applyNumberFormat="1" applyFont="1" applyBorder="1" applyAlignment="1">
      <alignment horizontal="left"/>
    </xf>
    <xf numFmtId="0" fontId="0" fillId="0" borderId="0" xfId="0" applyBorder="1" applyAlignment="1">
      <alignment wrapText="1"/>
    </xf>
    <xf numFmtId="0" fontId="219" fillId="0" borderId="0" xfId="0" applyFont="1" applyAlignment="1"/>
    <xf numFmtId="0" fontId="4" fillId="0" borderId="229" xfId="0" applyFont="1" applyBorder="1" applyAlignment="1"/>
    <xf numFmtId="0" fontId="0" fillId="0" borderId="229" xfId="0" applyBorder="1" applyAlignment="1">
      <alignment wrapText="1"/>
    </xf>
    <xf numFmtId="0" fontId="139" fillId="0" borderId="237" xfId="0" applyFont="1" applyBorder="1" applyAlignment="1"/>
    <xf numFmtId="0" fontId="0" fillId="0" borderId="237" xfId="0" applyBorder="1" applyAlignment="1">
      <alignment wrapText="1"/>
    </xf>
    <xf numFmtId="0" fontId="285" fillId="0" borderId="235" xfId="1" applyNumberFormat="1" applyFont="1" applyFill="1" applyBorder="1" applyAlignment="1" applyProtection="1">
      <protection locked="0"/>
    </xf>
    <xf numFmtId="49" fontId="285" fillId="0" borderId="235" xfId="1" applyNumberFormat="1" applyFont="1" applyFill="1" applyBorder="1" applyAlignment="1" applyProtection="1">
      <protection locked="0"/>
    </xf>
    <xf numFmtId="0" fontId="0" fillId="0" borderId="236" xfId="0" applyBorder="1" applyAlignment="1">
      <alignment wrapText="1"/>
    </xf>
    <xf numFmtId="0" fontId="70" fillId="41" borderId="0" xfId="0" applyFont="1" applyFill="1" applyBorder="1"/>
    <xf numFmtId="3" fontId="168" fillId="0" borderId="0" xfId="0" applyNumberFormat="1" applyFont="1" applyBorder="1"/>
    <xf numFmtId="3" fontId="249" fillId="0" borderId="0" xfId="0" applyNumberFormat="1" applyFont="1" applyBorder="1"/>
    <xf numFmtId="4" fontId="187" fillId="108" borderId="218" xfId="0" applyNumberFormat="1" applyFont="1" applyFill="1" applyBorder="1" applyAlignment="1">
      <alignment horizontal="center" wrapText="1"/>
    </xf>
    <xf numFmtId="164" fontId="98" fillId="57" borderId="218" xfId="0" applyNumberFormat="1" applyFont="1" applyFill="1" applyBorder="1" applyAlignment="1">
      <alignment horizontal="center"/>
    </xf>
    <xf numFmtId="4" fontId="189" fillId="110" borderId="218" xfId="0" applyNumberFormat="1" applyFont="1" applyFill="1" applyBorder="1" applyAlignment="1">
      <alignment horizontal="center"/>
    </xf>
    <xf numFmtId="0" fontId="262" fillId="154" borderId="219" xfId="0" applyFont="1" applyFill="1" applyBorder="1" applyAlignment="1">
      <alignment horizontal="center"/>
    </xf>
    <xf numFmtId="0" fontId="213" fillId="126" borderId="229" xfId="0" applyFont="1" applyFill="1" applyBorder="1"/>
    <xf numFmtId="0" fontId="59" fillId="0" borderId="233" xfId="0" applyFont="1" applyBorder="1" applyAlignment="1">
      <alignment horizontal="center"/>
    </xf>
    <xf numFmtId="0" fontId="279" fillId="0" borderId="231" xfId="0" applyFont="1" applyBorder="1"/>
    <xf numFmtId="0" fontId="269" fillId="0" borderId="231" xfId="0" applyFont="1" applyBorder="1"/>
    <xf numFmtId="0" fontId="1" fillId="0" borderId="198" xfId="0" applyFont="1" applyBorder="1" applyAlignment="1">
      <alignment horizontal="left"/>
    </xf>
    <xf numFmtId="0" fontId="1" fillId="0" borderId="107" xfId="0" applyFont="1" applyBorder="1"/>
    <xf numFmtId="0" fontId="0" fillId="0" borderId="199" xfId="0" applyBorder="1" applyAlignment="1">
      <alignment wrapText="1"/>
    </xf>
    <xf numFmtId="0" fontId="20" fillId="13" borderId="0" xfId="0" applyFont="1" applyFill="1" applyBorder="1"/>
    <xf numFmtId="0" fontId="254" fillId="0" borderId="0" xfId="0" applyFont="1" applyBorder="1" applyAlignment="1">
      <alignment horizontal="center"/>
    </xf>
    <xf numFmtId="0" fontId="83" fillId="0" borderId="0" xfId="0" applyFont="1" applyBorder="1"/>
    <xf numFmtId="49" fontId="191" fillId="0" borderId="0" xfId="0" applyNumberFormat="1" applyFont="1" applyBorder="1" applyAlignment="1">
      <alignment horizontal="left"/>
    </xf>
    <xf numFmtId="0" fontId="231" fillId="135" borderId="0" xfId="0" applyFont="1" applyFill="1" applyBorder="1"/>
    <xf numFmtId="49" fontId="160" fillId="0" borderId="0" xfId="0" applyNumberFormat="1" applyFont="1" applyBorder="1" applyAlignment="1">
      <alignment horizontal="left"/>
    </xf>
    <xf numFmtId="4" fontId="55" fillId="31" borderId="219" xfId="0" applyNumberFormat="1" applyFont="1" applyFill="1" applyBorder="1" applyAlignment="1">
      <alignment horizontal="center" wrapText="1"/>
    </xf>
    <xf numFmtId="0" fontId="20" fillId="13" borderId="219" xfId="0" applyFont="1" applyFill="1" applyBorder="1"/>
    <xf numFmtId="49" fontId="4" fillId="0" borderId="236" xfId="0" applyNumberFormat="1" applyFont="1" applyBorder="1" applyAlignment="1"/>
    <xf numFmtId="49" fontId="1" fillId="0" borderId="8" xfId="0" applyNumberFormat="1" applyFont="1" applyBorder="1"/>
    <xf numFmtId="167" fontId="284" fillId="0" borderId="232" xfId="1" applyNumberFormat="1" applyFont="1" applyFill="1" applyBorder="1" applyAlignment="1" applyProtection="1">
      <alignment horizontal="right"/>
      <protection locked="0"/>
    </xf>
    <xf numFmtId="167" fontId="36" fillId="0" borderId="32" xfId="0" applyNumberFormat="1" applyFont="1" applyBorder="1" applyAlignment="1">
      <alignment horizontal="right"/>
    </xf>
    <xf numFmtId="167" fontId="12" fillId="6" borderId="12" xfId="0" applyNumberFormat="1" applyFont="1" applyFill="1" applyBorder="1"/>
    <xf numFmtId="167" fontId="142" fillId="86" borderId="116" xfId="0" applyNumberFormat="1" applyFont="1" applyFill="1" applyBorder="1"/>
    <xf numFmtId="167" fontId="90" fillId="53" borderId="76" xfId="0" applyNumberFormat="1" applyFont="1" applyFill="1" applyBorder="1"/>
    <xf numFmtId="167" fontId="222" fillId="129" borderId="177" xfId="0" applyNumberFormat="1" applyFont="1" applyFill="1" applyBorder="1" applyAlignment="1">
      <alignment horizontal="center"/>
    </xf>
    <xf numFmtId="167" fontId="22" fillId="14" borderId="20" xfId="0" applyNumberFormat="1" applyFont="1" applyFill="1" applyBorder="1" applyAlignment="1">
      <alignment horizontal="right"/>
    </xf>
    <xf numFmtId="167" fontId="235" fillId="139" borderId="188" xfId="0" applyNumberFormat="1" applyFont="1" applyFill="1" applyBorder="1" applyAlignment="1">
      <alignment horizontal="right"/>
    </xf>
    <xf numFmtId="167" fontId="237" fillId="141" borderId="190" xfId="0" applyNumberFormat="1" applyFont="1" applyFill="1" applyBorder="1" applyAlignment="1">
      <alignment horizontal="right"/>
    </xf>
    <xf numFmtId="167" fontId="264" fillId="156" borderId="214" xfId="0" applyNumberFormat="1" applyFont="1" applyFill="1" applyBorder="1" applyAlignment="1">
      <alignment horizontal="right"/>
    </xf>
    <xf numFmtId="167" fontId="42" fillId="23" borderId="37" xfId="0" applyNumberFormat="1" applyFont="1" applyFill="1" applyBorder="1" applyAlignment="1">
      <alignment horizontal="right"/>
    </xf>
    <xf numFmtId="167" fontId="65" fillId="38" borderId="58" xfId="0" applyNumberFormat="1" applyFont="1" applyFill="1" applyBorder="1"/>
    <xf numFmtId="167" fontId="230" fillId="134" borderId="185" xfId="0" applyNumberFormat="1" applyFont="1" applyFill="1" applyBorder="1" applyAlignment="1">
      <alignment horizontal="right"/>
    </xf>
    <xf numFmtId="167" fontId="27" fillId="15" borderId="25" xfId="0" applyNumberFormat="1" applyFont="1" applyFill="1" applyBorder="1" applyAlignment="1">
      <alignment horizontal="right"/>
    </xf>
    <xf numFmtId="167" fontId="241" fillId="144" borderId="195" xfId="0" applyNumberFormat="1" applyFont="1" applyFill="1" applyBorder="1"/>
    <xf numFmtId="167" fontId="179" fillId="105" borderId="148" xfId="0" applyNumberFormat="1" applyFont="1" applyFill="1" applyBorder="1" applyAlignment="1">
      <alignment horizontal="right"/>
    </xf>
    <xf numFmtId="167" fontId="276" fillId="161" borderId="223" xfId="0" applyNumberFormat="1" applyFont="1" applyFill="1" applyBorder="1" applyAlignment="1">
      <alignment horizontal="right"/>
    </xf>
    <xf numFmtId="167" fontId="78" fillId="47" borderId="68" xfId="0" applyNumberFormat="1" applyFont="1" applyFill="1" applyBorder="1"/>
    <xf numFmtId="167" fontId="267" fillId="158" borderId="216" xfId="0" applyNumberFormat="1" applyFont="1" applyFill="1" applyBorder="1" applyAlignment="1">
      <alignment horizontal="right"/>
    </xf>
    <xf numFmtId="167" fontId="114" fillId="70" borderId="91" xfId="0" applyNumberFormat="1" applyFont="1" applyFill="1" applyBorder="1" applyAlignment="1">
      <alignment horizontal="right"/>
    </xf>
    <xf numFmtId="167" fontId="280" fillId="163" borderId="230" xfId="0" applyNumberFormat="1" applyFont="1" applyFill="1" applyBorder="1"/>
    <xf numFmtId="167" fontId="223" fillId="130" borderId="178" xfId="0" applyNumberFormat="1" applyFont="1" applyFill="1" applyBorder="1" applyAlignment="1">
      <alignment horizontal="right"/>
    </xf>
    <xf numFmtId="167" fontId="7" fillId="4" borderId="7" xfId="0" applyNumberFormat="1" applyFont="1" applyFill="1" applyBorder="1" applyAlignment="1">
      <alignment horizontal="right"/>
    </xf>
    <xf numFmtId="167" fontId="124" fillId="77" borderId="99" xfId="0" applyNumberFormat="1" applyFont="1" applyFill="1" applyBorder="1"/>
    <xf numFmtId="167" fontId="153" fillId="92" borderId="125" xfId="0" applyNumberFormat="1" applyFont="1" applyFill="1" applyBorder="1" applyAlignment="1">
      <alignment horizontal="right"/>
    </xf>
    <xf numFmtId="167" fontId="125" fillId="78" borderId="100" xfId="0" applyNumberFormat="1" applyFont="1" applyFill="1" applyBorder="1" applyAlignment="1">
      <alignment horizontal="right"/>
    </xf>
    <xf numFmtId="167" fontId="197" fillId="115" borderId="163" xfId="0" applyNumberFormat="1" applyFont="1" applyFill="1" applyBorder="1"/>
    <xf numFmtId="167" fontId="112" fillId="69" borderId="90" xfId="0" applyNumberFormat="1" applyFont="1" applyFill="1" applyBorder="1" applyAlignment="1">
      <alignment horizontal="right"/>
    </xf>
    <xf numFmtId="167" fontId="126" fillId="79" borderId="101" xfId="0" applyNumberFormat="1" applyFont="1" applyFill="1" applyBorder="1" applyAlignment="1">
      <alignment horizontal="right"/>
    </xf>
    <xf numFmtId="167" fontId="146" fillId="88" borderId="119" xfId="0" applyNumberFormat="1" applyFont="1" applyFill="1" applyBorder="1" applyAlignment="1">
      <alignment horizontal="right"/>
    </xf>
    <xf numFmtId="167" fontId="166" fillId="99" borderId="136" xfId="0" applyNumberFormat="1" applyFont="1" applyFill="1" applyBorder="1"/>
    <xf numFmtId="167" fontId="108" fillId="65" borderId="87" xfId="0" applyNumberFormat="1" applyFont="1" applyFill="1" applyBorder="1" applyAlignment="1">
      <alignment horizontal="right"/>
    </xf>
    <xf numFmtId="167" fontId="49" fillId="27" borderId="43" xfId="0" applyNumberFormat="1" applyFont="1" applyFill="1" applyBorder="1" applyAlignment="1">
      <alignment horizontal="right"/>
    </xf>
    <xf numFmtId="167" fontId="278" fillId="162" borderId="226" xfId="0" applyNumberFormat="1" applyFont="1" applyFill="1" applyBorder="1"/>
    <xf numFmtId="167" fontId="208" fillId="122" borderId="170" xfId="0" applyNumberFormat="1" applyFont="1" applyFill="1" applyBorder="1" applyAlignment="1">
      <alignment horizontal="right"/>
    </xf>
    <xf numFmtId="167" fontId="210" fillId="124" borderId="172" xfId="0" applyNumberFormat="1" applyFont="1" applyFill="1" applyBorder="1" applyAlignment="1">
      <alignment horizontal="right"/>
    </xf>
    <xf numFmtId="167" fontId="196" fillId="114" borderId="162" xfId="0" applyNumberFormat="1" applyFont="1" applyFill="1" applyBorder="1"/>
    <xf numFmtId="167" fontId="1" fillId="0" borderId="1" xfId="0" applyNumberFormat="1" applyFont="1" applyBorder="1" applyAlignment="1">
      <alignment horizontal="right"/>
    </xf>
    <xf numFmtId="167" fontId="95" fillId="0" borderId="77" xfId="0" applyNumberFormat="1" applyFont="1" applyBorder="1"/>
    <xf numFmtId="167" fontId="145" fillId="0" borderId="118" xfId="0" applyNumberFormat="1" applyFont="1" applyBorder="1"/>
    <xf numFmtId="167" fontId="77" fillId="46" borderId="67" xfId="0" applyNumberFormat="1" applyFont="1" applyFill="1" applyBorder="1" applyAlignment="1">
      <alignment horizontal="right"/>
    </xf>
    <xf numFmtId="167" fontId="207" fillId="121" borderId="0" xfId="0" applyNumberFormat="1" applyFont="1" applyFill="1" applyAlignment="1">
      <alignment horizontal="right"/>
    </xf>
    <xf numFmtId="167" fontId="52" fillId="29" borderId="46" xfId="0" applyNumberFormat="1" applyFont="1" applyFill="1" applyBorder="1"/>
    <xf numFmtId="167" fontId="246" fillId="145" borderId="199" xfId="0" applyNumberFormat="1" applyFont="1" applyFill="1" applyBorder="1" applyAlignment="1">
      <alignment horizontal="right"/>
    </xf>
    <xf numFmtId="167" fontId="257" fillId="150" borderId="0" xfId="0" applyNumberFormat="1" applyFont="1" applyFill="1" applyAlignment="1">
      <alignment horizontal="right"/>
    </xf>
    <xf numFmtId="167" fontId="194" fillId="113" borderId="159" xfId="0" applyNumberFormat="1" applyFont="1" applyFill="1" applyBorder="1"/>
    <xf numFmtId="167" fontId="13" fillId="7" borderId="13" xfId="0" applyNumberFormat="1" applyFont="1" applyFill="1" applyBorder="1" applyAlignment="1">
      <alignment horizontal="right"/>
    </xf>
    <xf numFmtId="167" fontId="61" fillId="35" borderId="0" xfId="0" applyNumberFormat="1" applyFont="1" applyFill="1" applyAlignment="1">
      <alignment horizontal="right"/>
    </xf>
    <xf numFmtId="167" fontId="38" fillId="20" borderId="34" xfId="0" applyNumberFormat="1" applyFont="1" applyFill="1" applyBorder="1"/>
    <xf numFmtId="167" fontId="284" fillId="0" borderId="234" xfId="1" applyNumberFormat="1" applyFont="1" applyFill="1" applyBorder="1" applyAlignment="1" applyProtection="1">
      <alignment horizontal="right"/>
      <protection locked="0"/>
    </xf>
    <xf numFmtId="167" fontId="109" fillId="66" borderId="88" xfId="0" applyNumberFormat="1" applyFont="1" applyFill="1" applyBorder="1" applyAlignment="1">
      <alignment horizontal="right"/>
    </xf>
    <xf numFmtId="167" fontId="248" fillId="146" borderId="200" xfId="0" applyNumberFormat="1" applyFont="1" applyFill="1" applyBorder="1" applyAlignment="1">
      <alignment horizontal="right"/>
    </xf>
    <xf numFmtId="167" fontId="209" fillId="123" borderId="171" xfId="0" applyNumberFormat="1" applyFont="1" applyFill="1" applyBorder="1" applyAlignment="1">
      <alignment horizontal="right"/>
    </xf>
    <xf numFmtId="167" fontId="67" fillId="0" borderId="60" xfId="0" applyNumberFormat="1" applyFont="1" applyBorder="1" applyAlignment="1">
      <alignment horizontal="right"/>
    </xf>
    <xf numFmtId="167" fontId="96" fillId="0" borderId="78" xfId="0" applyNumberFormat="1" applyFont="1" applyBorder="1"/>
    <xf numFmtId="167" fontId="23" fillId="0" borderId="21" xfId="0" applyNumberFormat="1" applyFont="1" applyBorder="1"/>
    <xf numFmtId="167" fontId="167" fillId="100" borderId="137" xfId="0" applyNumberFormat="1" applyFont="1" applyFill="1" applyBorder="1" applyAlignment="1">
      <alignment horizontal="right"/>
    </xf>
    <xf numFmtId="167" fontId="68" fillId="39" borderId="61" xfId="0" applyNumberFormat="1" applyFont="1" applyFill="1" applyBorder="1"/>
    <xf numFmtId="167" fontId="167" fillId="100" borderId="219" xfId="0" applyNumberFormat="1" applyFont="1" applyFill="1" applyBorder="1" applyAlignment="1">
      <alignment horizontal="right"/>
    </xf>
    <xf numFmtId="167" fontId="68" fillId="39" borderId="219" xfId="0" applyNumberFormat="1" applyFont="1" applyFill="1" applyBorder="1"/>
    <xf numFmtId="167" fontId="36" fillId="0" borderId="233" xfId="0" applyNumberFormat="1" applyFont="1" applyBorder="1" applyAlignment="1">
      <alignment horizontal="right"/>
    </xf>
    <xf numFmtId="167" fontId="12" fillId="6" borderId="233" xfId="0" applyNumberFormat="1" applyFont="1" applyFill="1" applyBorder="1"/>
    <xf numFmtId="167" fontId="142" fillId="86" borderId="233" xfId="0" applyNumberFormat="1" applyFont="1" applyFill="1" applyBorder="1"/>
    <xf numFmtId="167" fontId="90" fillId="53" borderId="233" xfId="0" applyNumberFormat="1" applyFont="1" applyFill="1" applyBorder="1"/>
    <xf numFmtId="167" fontId="115" fillId="71" borderId="233" xfId="0" applyNumberFormat="1" applyFont="1" applyFill="1" applyBorder="1" applyAlignment="1">
      <alignment horizontal="right"/>
    </xf>
    <xf numFmtId="37" fontId="255" fillId="0" borderId="207" xfId="0" applyNumberFormat="1" applyFont="1" applyBorder="1" applyAlignment="1">
      <alignment horizontal="right"/>
    </xf>
    <xf numFmtId="37" fontId="255" fillId="0" borderId="199" xfId="0" applyNumberFormat="1" applyFont="1" applyBorder="1" applyAlignment="1">
      <alignment horizontal="right"/>
    </xf>
    <xf numFmtId="37" fontId="255" fillId="0" borderId="233" xfId="0" applyNumberFormat="1" applyFont="1" applyBorder="1" applyAlignment="1">
      <alignment horizontal="right"/>
    </xf>
    <xf numFmtId="37" fontId="192" fillId="0" borderId="157" xfId="0" applyNumberFormat="1" applyFont="1" applyBorder="1" applyAlignment="1">
      <alignment horizontal="right"/>
    </xf>
    <xf numFmtId="37" fontId="192" fillId="0" borderId="216" xfId="0" applyNumberFormat="1" applyFont="1" applyBorder="1" applyAlignment="1">
      <alignment horizontal="right"/>
    </xf>
    <xf numFmtId="37" fontId="284" fillId="0" borderId="233" xfId="2" applyNumberFormat="1" applyFont="1" applyFill="1" applyBorder="1" applyAlignment="1" applyProtection="1">
      <alignment horizontal="right"/>
      <protection locked="0"/>
    </xf>
    <xf numFmtId="37" fontId="24" fillId="0" borderId="22" xfId="0" applyNumberFormat="1" applyFont="1" applyBorder="1" applyAlignment="1">
      <alignment horizontal="right"/>
    </xf>
    <xf numFmtId="37" fontId="24" fillId="0" borderId="228" xfId="0" applyNumberFormat="1" applyFont="1" applyBorder="1" applyAlignment="1">
      <alignment horizontal="right"/>
    </xf>
    <xf numFmtId="37" fontId="37" fillId="19" borderId="33" xfId="0" applyNumberFormat="1" applyFont="1" applyFill="1" applyBorder="1" applyAlignment="1">
      <alignment horizontal="center"/>
    </xf>
    <xf numFmtId="37" fontId="37" fillId="19" borderId="227" xfId="0" applyNumberFormat="1" applyFont="1" applyFill="1" applyBorder="1" applyAlignment="1">
      <alignment horizontal="center"/>
    </xf>
    <xf numFmtId="37" fontId="284" fillId="164" borderId="233" xfId="2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>
      <alignment horizontal="right"/>
    </xf>
    <xf numFmtId="37" fontId="2" fillId="2" borderId="228" xfId="0" applyNumberFormat="1" applyFont="1" applyFill="1" applyBorder="1" applyAlignment="1">
      <alignment horizontal="right"/>
    </xf>
    <xf numFmtId="37" fontId="2" fillId="2" borderId="233" xfId="0" applyNumberFormat="1" applyFont="1" applyFill="1" applyBorder="1" applyAlignment="1">
      <alignment horizontal="right"/>
    </xf>
    <xf numFmtId="37" fontId="127" fillId="0" borderId="102" xfId="0" applyNumberFormat="1" applyFont="1" applyBorder="1" applyAlignment="1">
      <alignment horizontal="right"/>
    </xf>
    <xf numFmtId="37" fontId="127" fillId="0" borderId="227" xfId="0" applyNumberFormat="1" applyFont="1" applyBorder="1" applyAlignment="1">
      <alignment horizontal="right"/>
    </xf>
    <xf numFmtId="37" fontId="127" fillId="0" borderId="233" xfId="0" applyNumberFormat="1" applyFont="1" applyBorder="1" applyAlignment="1">
      <alignment horizontal="right"/>
    </xf>
    <xf numFmtId="37" fontId="256" fillId="149" borderId="208" xfId="0" applyNumberFormat="1" applyFont="1" applyFill="1" applyBorder="1" applyAlignment="1">
      <alignment horizontal="right"/>
    </xf>
    <xf numFmtId="37" fontId="256" fillId="149" borderId="216" xfId="0" applyNumberFormat="1" applyFont="1" applyFill="1" applyBorder="1" applyAlignment="1">
      <alignment horizontal="right"/>
    </xf>
    <xf numFmtId="37" fontId="24" fillId="0" borderId="233" xfId="0" applyNumberFormat="1" applyFont="1" applyBorder="1" applyAlignment="1">
      <alignment horizontal="right"/>
    </xf>
    <xf numFmtId="37" fontId="284" fillId="0" borderId="233" xfId="3" applyNumberFormat="1" applyFont="1" applyFill="1" applyBorder="1" applyAlignment="1" applyProtection="1">
      <alignment horizontal="right"/>
      <protection locked="0"/>
    </xf>
    <xf numFmtId="37" fontId="148" fillId="0" borderId="121" xfId="0" applyNumberFormat="1" applyFont="1" applyBorder="1"/>
    <xf numFmtId="37" fontId="148" fillId="0" borderId="229" xfId="0" applyNumberFormat="1" applyFont="1" applyBorder="1"/>
    <xf numFmtId="37" fontId="55" fillId="31" borderId="49" xfId="0" applyNumberFormat="1" applyFont="1" applyFill="1" applyBorder="1" applyAlignment="1">
      <alignment horizontal="center" wrapText="1"/>
    </xf>
    <xf numFmtId="37" fontId="75" fillId="44" borderId="66" xfId="0" applyNumberFormat="1" applyFont="1" applyFill="1" applyBorder="1" applyAlignment="1">
      <alignment horizontal="center" wrapText="1"/>
    </xf>
    <xf numFmtId="37" fontId="54" fillId="30" borderId="48" xfId="0" applyNumberFormat="1" applyFont="1" applyFill="1" applyBorder="1" applyAlignment="1">
      <alignment horizontal="center"/>
    </xf>
    <xf numFmtId="37" fontId="46" fillId="25" borderId="219" xfId="0" applyNumberFormat="1" applyFont="1" applyFill="1" applyBorder="1" applyAlignment="1">
      <alignment horizontal="center"/>
    </xf>
    <xf numFmtId="37" fontId="128" fillId="80" borderId="207" xfId="0" applyNumberFormat="1" applyFont="1" applyFill="1" applyBorder="1" applyAlignment="1">
      <alignment horizontal="center"/>
    </xf>
    <xf numFmtId="37" fontId="192" fillId="0" borderId="233" xfId="0" applyNumberFormat="1" applyFont="1" applyBorder="1" applyAlignment="1">
      <alignment horizontal="right"/>
    </xf>
    <xf numFmtId="37" fontId="105" fillId="63" borderId="85" xfId="0" applyNumberFormat="1" applyFont="1" applyFill="1" applyBorder="1" applyAlignment="1">
      <alignment horizontal="right"/>
    </xf>
    <xf numFmtId="37" fontId="105" fillId="63" borderId="227" xfId="0" applyNumberFormat="1" applyFont="1" applyFill="1" applyBorder="1" applyAlignment="1">
      <alignment horizontal="right"/>
    </xf>
    <xf numFmtId="37" fontId="105" fillId="63" borderId="233" xfId="0" applyNumberFormat="1" applyFont="1" applyFill="1" applyBorder="1" applyAlignment="1">
      <alignment horizontal="right"/>
    </xf>
    <xf numFmtId="37" fontId="284" fillId="164" borderId="233" xfId="3" applyNumberFormat="1" applyFont="1" applyFill="1" applyBorder="1" applyAlignment="1" applyProtection="1">
      <alignment horizontal="right"/>
    </xf>
    <xf numFmtId="37" fontId="46" fillId="25" borderId="40" xfId="0" applyNumberFormat="1" applyFont="1" applyFill="1" applyBorder="1" applyAlignment="1">
      <alignment horizontal="center"/>
    </xf>
    <xf numFmtId="37" fontId="128" fillId="80" borderId="103" xfId="0" applyNumberFormat="1" applyFont="1" applyFill="1" applyBorder="1" applyAlignment="1">
      <alignment horizontal="center"/>
    </xf>
    <xf numFmtId="37" fontId="2" fillId="2" borderId="218" xfId="0" applyNumberFormat="1" applyFont="1" applyFill="1" applyBorder="1" applyAlignment="1">
      <alignment horizontal="right"/>
    </xf>
    <xf numFmtId="37" fontId="201" fillId="118" borderId="166" xfId="0" applyNumberFormat="1" applyFont="1" applyFill="1" applyBorder="1" applyAlignment="1">
      <alignment horizontal="right"/>
    </xf>
    <xf numFmtId="37" fontId="44" fillId="24" borderId="38" xfId="0" applyNumberFormat="1" applyFont="1" applyFill="1" applyBorder="1" applyAlignment="1">
      <alignment horizontal="right"/>
    </xf>
    <xf numFmtId="167" fontId="122" fillId="76" borderId="97" xfId="0" applyNumberFormat="1" applyFont="1" applyFill="1" applyBorder="1" applyAlignment="1">
      <alignment horizontal="right"/>
    </xf>
    <xf numFmtId="167" fontId="82" fillId="0" borderId="72" xfId="0" applyNumberFormat="1" applyFont="1" applyBorder="1"/>
    <xf numFmtId="167" fontId="274" fillId="160" borderId="221" xfId="0" applyNumberFormat="1" applyFont="1" applyFill="1" applyBorder="1" applyAlignment="1">
      <alignment horizontal="center"/>
    </xf>
    <xf numFmtId="167" fontId="157" fillId="95" borderId="129" xfId="0" applyNumberFormat="1" applyFont="1" applyFill="1" applyBorder="1" applyAlignment="1">
      <alignment horizontal="center"/>
    </xf>
    <xf numFmtId="167" fontId="84" fillId="49" borderId="73" xfId="0" applyNumberFormat="1" applyFont="1" applyFill="1" applyBorder="1" applyAlignment="1">
      <alignment horizontal="center"/>
    </xf>
    <xf numFmtId="167" fontId="206" fillId="120" borderId="169" xfId="0" applyNumberFormat="1" applyFont="1" applyFill="1" applyBorder="1" applyAlignment="1">
      <alignment horizontal="right"/>
    </xf>
    <xf numFmtId="167" fontId="190" fillId="111" borderId="156" xfId="0" applyNumberFormat="1" applyFont="1" applyFill="1" applyBorder="1"/>
    <xf numFmtId="167" fontId="181" fillId="106" borderId="150" xfId="0" applyNumberFormat="1" applyFont="1" applyFill="1" applyBorder="1" applyAlignment="1">
      <alignment horizontal="right"/>
    </xf>
    <xf numFmtId="167" fontId="106" fillId="64" borderId="86" xfId="0" applyNumberFormat="1" applyFont="1" applyFill="1" applyBorder="1"/>
    <xf numFmtId="167" fontId="66" fillId="0" borderId="59" xfId="0" applyNumberFormat="1" applyFont="1" applyBorder="1"/>
    <xf numFmtId="167" fontId="51" fillId="28" borderId="45" xfId="0" applyNumberFormat="1" applyFont="1" applyFill="1" applyBorder="1" applyAlignment="1">
      <alignment horizontal="right"/>
    </xf>
    <xf numFmtId="167" fontId="158" fillId="96" borderId="130" xfId="0" applyNumberFormat="1" applyFont="1" applyFill="1" applyBorder="1"/>
    <xf numFmtId="167" fontId="73" fillId="43" borderId="65" xfId="0" applyNumberFormat="1" applyFont="1" applyFill="1" applyBorder="1" applyAlignment="1">
      <alignment horizontal="right"/>
    </xf>
    <xf numFmtId="167" fontId="170" fillId="102" borderId="140" xfId="0" applyNumberFormat="1" applyFont="1" applyFill="1" applyBorder="1"/>
    <xf numFmtId="167" fontId="211" fillId="125" borderId="0" xfId="0" applyNumberFormat="1" applyFont="1" applyFill="1" applyAlignment="1">
      <alignment horizontal="right"/>
    </xf>
    <xf numFmtId="167" fontId="265" fillId="157" borderId="0" xfId="0" applyNumberFormat="1" applyFont="1" applyFill="1"/>
    <xf numFmtId="167" fontId="92" fillId="0" borderId="0" xfId="0" applyNumberFormat="1" applyFont="1"/>
    <xf numFmtId="167" fontId="80" fillId="48" borderId="70" xfId="0" applyNumberFormat="1" applyFont="1" applyFill="1" applyBorder="1" applyAlignment="1">
      <alignment horizontal="right"/>
    </xf>
    <xf numFmtId="167" fontId="175" fillId="103" borderId="144" xfId="0" applyNumberFormat="1" applyFont="1" applyFill="1" applyBorder="1" applyAlignment="1">
      <alignment horizontal="right"/>
    </xf>
    <xf numFmtId="167" fontId="103" fillId="61" borderId="83" xfId="0" applyNumberFormat="1" applyFont="1" applyFill="1" applyBorder="1" applyAlignment="1">
      <alignment horizontal="right"/>
    </xf>
    <xf numFmtId="167" fontId="240" fillId="143" borderId="194" xfId="0" applyNumberFormat="1" applyFont="1" applyFill="1" applyBorder="1" applyAlignment="1">
      <alignment horizontal="right"/>
    </xf>
    <xf numFmtId="167" fontId="272" fillId="159" borderId="219" xfId="0" applyNumberFormat="1" applyFont="1" applyFill="1" applyBorder="1"/>
    <xf numFmtId="167" fontId="30" fillId="0" borderId="28" xfId="0" applyNumberFormat="1" applyFont="1" applyBorder="1"/>
    <xf numFmtId="167" fontId="156" fillId="94" borderId="128" xfId="0" applyNumberFormat="1" applyFont="1" applyFill="1" applyBorder="1" applyAlignment="1">
      <alignment horizontal="right"/>
    </xf>
    <xf numFmtId="167" fontId="60" fillId="34" borderId="54" xfId="0" applyNumberFormat="1" applyFont="1" applyFill="1" applyBorder="1"/>
    <xf numFmtId="0" fontId="1" fillId="0" borderId="10" xfId="0" applyFont="1" applyBorder="1"/>
    <xf numFmtId="0" fontId="59" fillId="0" borderId="228" xfId="0" applyFont="1" applyBorder="1" applyAlignment="1">
      <alignment horizontal="center"/>
    </xf>
    <xf numFmtId="167" fontId="36" fillId="0" borderId="226" xfId="0" applyNumberFormat="1" applyFont="1" applyBorder="1" applyAlignment="1">
      <alignment horizontal="right"/>
    </xf>
    <xf numFmtId="167" fontId="284" fillId="0" borderId="238" xfId="1" applyNumberFormat="1" applyFont="1" applyFill="1" applyBorder="1" applyAlignment="1" applyProtection="1">
      <alignment horizontal="right"/>
      <protection locked="0"/>
    </xf>
    <xf numFmtId="167" fontId="22" fillId="14" borderId="218" xfId="0" applyNumberFormat="1" applyFont="1" applyFill="1" applyBorder="1" applyAlignment="1">
      <alignment horizontal="right"/>
    </xf>
    <xf numFmtId="167" fontId="284" fillId="0" borderId="233" xfId="1" applyNumberFormat="1" applyFont="1" applyFill="1" applyBorder="1" applyAlignment="1" applyProtection="1">
      <alignment horizontal="right"/>
      <protection locked="0"/>
    </xf>
    <xf numFmtId="167" fontId="12" fillId="6" borderId="228" xfId="0" applyNumberFormat="1" applyFont="1" applyFill="1" applyBorder="1"/>
    <xf numFmtId="167" fontId="235" fillId="139" borderId="218" xfId="0" applyNumberFormat="1" applyFont="1" applyFill="1" applyBorder="1" applyAlignment="1">
      <alignment horizontal="right"/>
    </xf>
    <xf numFmtId="167" fontId="142" fillId="86" borderId="228" xfId="0" applyNumberFormat="1" applyFont="1" applyFill="1" applyBorder="1"/>
    <xf numFmtId="167" fontId="237" fillId="141" borderId="218" xfId="0" applyNumberFormat="1" applyFont="1" applyFill="1" applyBorder="1" applyAlignment="1">
      <alignment horizontal="right"/>
    </xf>
    <xf numFmtId="167" fontId="153" fillId="92" borderId="199" xfId="0" applyNumberFormat="1" applyFont="1" applyFill="1" applyBorder="1" applyAlignment="1">
      <alignment horizontal="right"/>
    </xf>
    <xf numFmtId="167" fontId="90" fillId="53" borderId="226" xfId="0" applyNumberFormat="1" applyFont="1" applyFill="1" applyBorder="1"/>
    <xf numFmtId="39" fontId="15" fillId="8" borderId="199" xfId="0" applyNumberFormat="1" applyFont="1" applyFill="1" applyBorder="1" applyAlignment="1">
      <alignment horizontal="right"/>
    </xf>
    <xf numFmtId="39" fontId="144" fillId="87" borderId="0" xfId="0" applyNumberFormat="1" applyFont="1" applyFill="1" applyBorder="1" applyAlignment="1">
      <alignment horizontal="right"/>
    </xf>
    <xf numFmtId="3" fontId="102" fillId="60" borderId="222" xfId="0" applyNumberFormat="1" applyFont="1" applyFill="1" applyBorder="1"/>
    <xf numFmtId="39" fontId="35" fillId="18" borderId="199" xfId="0" applyNumberFormat="1" applyFont="1" applyFill="1" applyBorder="1" applyAlignment="1">
      <alignment horizontal="right"/>
    </xf>
    <xf numFmtId="39" fontId="111" fillId="68" borderId="0" xfId="0" applyNumberFormat="1" applyFont="1" applyFill="1" applyBorder="1" applyAlignment="1">
      <alignment horizontal="right"/>
    </xf>
    <xf numFmtId="3" fontId="163" fillId="98" borderId="222" xfId="0" applyNumberFormat="1" applyFont="1" applyFill="1" applyBorder="1"/>
    <xf numFmtId="39" fontId="88" fillId="51" borderId="199" xfId="0" applyNumberFormat="1" applyFont="1" applyFill="1" applyBorder="1" applyAlignment="1">
      <alignment horizontal="right"/>
    </xf>
    <xf numFmtId="39" fontId="19" fillId="12" borderId="0" xfId="0" applyNumberFormat="1" applyFont="1" applyFill="1" applyBorder="1" applyAlignment="1">
      <alignment horizontal="right"/>
    </xf>
    <xf numFmtId="3" fontId="239" fillId="0" borderId="228" xfId="0" applyNumberFormat="1" applyFont="1" applyBorder="1" applyAlignment="1">
      <alignment horizontal="center"/>
    </xf>
    <xf numFmtId="0" fontId="174" fillId="0" borderId="227" xfId="0" applyFont="1" applyBorder="1" applyAlignment="1">
      <alignment horizontal="center"/>
    </xf>
    <xf numFmtId="167" fontId="237" fillId="141" borderId="226" xfId="0" applyNumberFormat="1" applyFont="1" applyFill="1" applyBorder="1" applyAlignment="1">
      <alignment horizontal="right"/>
    </xf>
    <xf numFmtId="167" fontId="232" fillId="136" borderId="199" xfId="0" applyNumberFormat="1" applyFont="1" applyFill="1" applyBorder="1" applyAlignment="1">
      <alignment horizontal="center"/>
    </xf>
    <xf numFmtId="167" fontId="16" fillId="9" borderId="0" xfId="0" applyNumberFormat="1" applyFont="1" applyFill="1" applyBorder="1" applyAlignment="1">
      <alignment horizontal="center"/>
    </xf>
    <xf numFmtId="167" fontId="69" fillId="40" borderId="222" xfId="0" applyNumberFormat="1" applyFont="1" applyFill="1" applyBorder="1" applyAlignment="1">
      <alignment horizontal="center"/>
    </xf>
    <xf numFmtId="167" fontId="76" fillId="45" borderId="199" xfId="0" applyNumberFormat="1" applyFont="1" applyFill="1" applyBorder="1" applyAlignment="1">
      <alignment horizontal="center"/>
    </xf>
    <xf numFmtId="167" fontId="41" fillId="22" borderId="0" xfId="0" applyNumberFormat="1" applyFont="1" applyFill="1" applyBorder="1" applyAlignment="1">
      <alignment horizontal="center"/>
    </xf>
    <xf numFmtId="167" fontId="91" fillId="54" borderId="222" xfId="0" applyNumberFormat="1" applyFont="1" applyFill="1" applyBorder="1" applyAlignment="1">
      <alignment horizontal="center"/>
    </xf>
    <xf numFmtId="167" fontId="89" fillId="52" borderId="199" xfId="0" applyNumberFormat="1" applyFont="1" applyFill="1" applyBorder="1" applyAlignment="1">
      <alignment horizontal="center"/>
    </xf>
    <xf numFmtId="167" fontId="94" fillId="55" borderId="0" xfId="0" applyNumberFormat="1" applyFont="1" applyFill="1" applyBorder="1" applyAlignment="1">
      <alignment horizontal="center"/>
    </xf>
    <xf numFmtId="167" fontId="264" fillId="156" borderId="199" xfId="0" applyNumberFormat="1" applyFont="1" applyFill="1" applyBorder="1" applyAlignment="1">
      <alignment horizontal="right"/>
    </xf>
    <xf numFmtId="167" fontId="42" fillId="23" borderId="0" xfId="0" applyNumberFormat="1" applyFont="1" applyFill="1" applyBorder="1" applyAlignment="1">
      <alignment horizontal="right"/>
    </xf>
    <xf numFmtId="167" fontId="65" fillId="38" borderId="222" xfId="0" applyNumberFormat="1" applyFont="1" applyFill="1" applyBorder="1"/>
    <xf numFmtId="167" fontId="230" fillId="134" borderId="199" xfId="0" applyNumberFormat="1" applyFont="1" applyFill="1" applyBorder="1" applyAlignment="1">
      <alignment horizontal="right"/>
    </xf>
    <xf numFmtId="167" fontId="27" fillId="15" borderId="0" xfId="0" applyNumberFormat="1" applyFont="1" applyFill="1" applyBorder="1" applyAlignment="1">
      <alignment horizontal="right"/>
    </xf>
    <xf numFmtId="167" fontId="241" fillId="144" borderId="222" xfId="0" applyNumberFormat="1" applyFont="1" applyFill="1" applyBorder="1"/>
    <xf numFmtId="167" fontId="179" fillId="105" borderId="199" xfId="0" applyNumberFormat="1" applyFont="1" applyFill="1" applyBorder="1" applyAlignment="1">
      <alignment horizontal="right"/>
    </xf>
    <xf numFmtId="167" fontId="276" fillId="161" borderId="0" xfId="0" applyNumberFormat="1" applyFont="1" applyFill="1" applyBorder="1" applyAlignment="1">
      <alignment horizontal="right"/>
    </xf>
    <xf numFmtId="167" fontId="22" fillId="14" borderId="233" xfId="0" applyNumberFormat="1" applyFont="1" applyFill="1" applyBorder="1" applyAlignment="1">
      <alignment horizontal="right"/>
    </xf>
    <xf numFmtId="167" fontId="235" fillId="139" borderId="233" xfId="0" applyNumberFormat="1" applyFont="1" applyFill="1" applyBorder="1" applyAlignment="1">
      <alignment horizontal="right"/>
    </xf>
    <xf numFmtId="167" fontId="237" fillId="141" borderId="233" xfId="0" applyNumberFormat="1" applyFont="1" applyFill="1" applyBorder="1" applyAlignment="1">
      <alignment horizontal="right"/>
    </xf>
    <xf numFmtId="0" fontId="253" fillId="0" borderId="228" xfId="0" applyFont="1" applyBorder="1" applyAlignment="1">
      <alignment horizontal="center"/>
    </xf>
    <xf numFmtId="167" fontId="267" fillId="158" borderId="199" xfId="0" applyNumberFormat="1" applyFont="1" applyFill="1" applyBorder="1" applyAlignment="1">
      <alignment horizontal="right"/>
    </xf>
    <xf numFmtId="167" fontId="114" fillId="70" borderId="0" xfId="0" applyNumberFormat="1" applyFont="1" applyFill="1" applyBorder="1" applyAlignment="1">
      <alignment horizontal="right"/>
    </xf>
    <xf numFmtId="167" fontId="280" fillId="163" borderId="222" xfId="0" applyNumberFormat="1" applyFont="1" applyFill="1" applyBorder="1"/>
    <xf numFmtId="167" fontId="223" fillId="130" borderId="199" xfId="0" applyNumberFormat="1" applyFont="1" applyFill="1" applyBorder="1" applyAlignment="1">
      <alignment horizontal="right"/>
    </xf>
    <xf numFmtId="167" fontId="7" fillId="4" borderId="0" xfId="0" applyNumberFormat="1" applyFont="1" applyFill="1" applyBorder="1" applyAlignment="1">
      <alignment horizontal="right"/>
    </xf>
    <xf numFmtId="167" fontId="124" fillId="77" borderId="222" xfId="0" applyNumberFormat="1" applyFont="1" applyFill="1" applyBorder="1"/>
    <xf numFmtId="167" fontId="125" fillId="78" borderId="0" xfId="0" applyNumberFormat="1" applyFont="1" applyFill="1" applyBorder="1" applyAlignment="1">
      <alignment horizontal="right"/>
    </xf>
    <xf numFmtId="167" fontId="267" fillId="158" borderId="239" xfId="0" applyNumberFormat="1" applyFont="1" applyFill="1" applyBorder="1" applyAlignment="1">
      <alignment horizontal="right"/>
    </xf>
    <xf numFmtId="167" fontId="114" fillId="70" borderId="236" xfId="0" applyNumberFormat="1" applyFont="1" applyFill="1" applyBorder="1" applyAlignment="1">
      <alignment horizontal="right"/>
    </xf>
    <xf numFmtId="167" fontId="280" fillId="163" borderId="240" xfId="0" applyNumberFormat="1" applyFont="1" applyFill="1" applyBorder="1"/>
    <xf numFmtId="167" fontId="223" fillId="130" borderId="239" xfId="0" applyNumberFormat="1" applyFont="1" applyFill="1" applyBorder="1" applyAlignment="1">
      <alignment horizontal="right"/>
    </xf>
    <xf numFmtId="167" fontId="7" fillId="4" borderId="236" xfId="0" applyNumberFormat="1" applyFont="1" applyFill="1" applyBorder="1" applyAlignment="1">
      <alignment horizontal="right"/>
    </xf>
    <xf numFmtId="167" fontId="124" fillId="77" borderId="240" xfId="0" applyNumberFormat="1" applyFont="1" applyFill="1" applyBorder="1"/>
    <xf numFmtId="167" fontId="153" fillId="92" borderId="239" xfId="0" applyNumberFormat="1" applyFont="1" applyFill="1" applyBorder="1" applyAlignment="1">
      <alignment horizontal="right"/>
    </xf>
    <xf numFmtId="167" fontId="125" fillId="78" borderId="236" xfId="0" applyNumberFormat="1" applyFont="1" applyFill="1" applyBorder="1" applyAlignment="1">
      <alignment horizontal="right"/>
    </xf>
    <xf numFmtId="167" fontId="197" fillId="115" borderId="240" xfId="0" applyNumberFormat="1" applyFont="1" applyFill="1" applyBorder="1"/>
    <xf numFmtId="167" fontId="0" fillId="0" borderId="0" xfId="0" applyNumberFormat="1" applyAlignment="1">
      <alignment wrapText="1"/>
    </xf>
    <xf numFmtId="37" fontId="127" fillId="0" borderId="241" xfId="0" applyNumberFormat="1" applyFont="1" applyBorder="1" applyAlignment="1">
      <alignment horizontal="right"/>
    </xf>
    <xf numFmtId="37" fontId="256" fillId="149" borderId="242" xfId="0" applyNumberFormat="1" applyFont="1" applyFill="1" applyBorder="1" applyAlignment="1">
      <alignment horizontal="right"/>
    </xf>
    <xf numFmtId="37" fontId="255" fillId="0" borderId="238" xfId="0" applyNumberFormat="1" applyFont="1" applyBorder="1" applyAlignment="1">
      <alignment horizontal="right"/>
    </xf>
    <xf numFmtId="37" fontId="288" fillId="0" borderId="243" xfId="0" applyNumberFormat="1" applyFont="1" applyFill="1" applyBorder="1" applyAlignment="1" applyProtection="1">
      <alignment horizontal="right"/>
      <protection locked="0"/>
    </xf>
    <xf numFmtId="37" fontId="288" fillId="0" borderId="244" xfId="0" applyNumberFormat="1" applyFont="1" applyFill="1" applyBorder="1" applyProtection="1">
      <protection locked="0"/>
    </xf>
    <xf numFmtId="167" fontId="12" fillId="6" borderId="245" xfId="0" applyNumberFormat="1" applyFont="1" applyFill="1" applyBorder="1"/>
    <xf numFmtId="37" fontId="288" fillId="0" borderId="233" xfId="0" applyNumberFormat="1" applyFont="1" applyFill="1" applyBorder="1" applyProtection="1">
      <protection locked="0"/>
    </xf>
    <xf numFmtId="38" fontId="284" fillId="0" borderId="233" xfId="0" applyNumberFormat="1" applyFont="1" applyFill="1" applyBorder="1" applyAlignment="1" applyProtection="1">
      <alignment horizontal="right"/>
      <protection locked="0"/>
    </xf>
    <xf numFmtId="37" fontId="288" fillId="0" borderId="233" xfId="0" applyNumberFormat="1" applyFont="1" applyFill="1" applyBorder="1" applyAlignment="1" applyProtection="1">
      <alignment horizontal="right"/>
      <protection locked="0"/>
    </xf>
    <xf numFmtId="37" fontId="288" fillId="0" borderId="246" xfId="0" applyNumberFormat="1" applyFont="1" applyFill="1" applyBorder="1" applyAlignment="1" applyProtection="1">
      <alignment horizontal="right"/>
      <protection locked="0"/>
    </xf>
    <xf numFmtId="37" fontId="288" fillId="0" borderId="233" xfId="0" applyNumberFormat="1" applyFont="1" applyFill="1" applyBorder="1" applyAlignment="1" applyProtection="1">
      <protection locked="0"/>
    </xf>
    <xf numFmtId="38" fontId="284" fillId="0" borderId="243" xfId="0" applyNumberFormat="1" applyFont="1" applyFill="1" applyBorder="1" applyAlignment="1" applyProtection="1">
      <alignment horizontal="right"/>
    </xf>
    <xf numFmtId="38" fontId="284" fillId="0" borderId="247" xfId="0" applyNumberFormat="1" applyFont="1" applyFill="1" applyBorder="1" applyAlignment="1" applyProtection="1">
      <alignment horizontal="right"/>
    </xf>
    <xf numFmtId="38" fontId="284" fillId="0" borderId="248" xfId="0" applyNumberFormat="1" applyFont="1" applyFill="1" applyBorder="1" applyAlignment="1" applyProtection="1">
      <alignment horizontal="right"/>
      <protection locked="0"/>
    </xf>
    <xf numFmtId="38" fontId="284" fillId="0" borderId="249" xfId="0" applyNumberFormat="1" applyFont="1" applyFill="1" applyBorder="1" applyAlignment="1" applyProtection="1">
      <alignment horizontal="right"/>
      <protection locked="0"/>
    </xf>
    <xf numFmtId="0" fontId="59" fillId="0" borderId="218" xfId="0" applyFont="1" applyBorder="1" applyAlignment="1">
      <alignment horizontal="center"/>
    </xf>
    <xf numFmtId="37" fontId="24" fillId="0" borderId="218" xfId="0" applyNumberFormat="1" applyFont="1" applyBorder="1" applyAlignment="1">
      <alignment horizontal="right"/>
    </xf>
    <xf numFmtId="37" fontId="24" fillId="0" borderId="216" xfId="0" applyNumberFormat="1" applyFont="1" applyBorder="1" applyAlignment="1">
      <alignment horizontal="right"/>
    </xf>
    <xf numFmtId="0" fontId="270" fillId="0" borderId="233" xfId="0" applyFont="1" applyBorder="1" applyAlignment="1">
      <alignment horizontal="center"/>
    </xf>
    <xf numFmtId="0" fontId="216" fillId="0" borderId="0" xfId="0" applyFont="1" applyAlignment="1">
      <alignment horizontal="right"/>
    </xf>
    <xf numFmtId="0" fontId="0" fillId="0" borderId="0" xfId="0" applyAlignment="1">
      <alignment wrapText="1"/>
    </xf>
    <xf numFmtId="0" fontId="216" fillId="0" borderId="224" xfId="0" applyFont="1" applyBorder="1" applyAlignment="1">
      <alignment horizontal="left"/>
    </xf>
    <xf numFmtId="0" fontId="0" fillId="0" borderId="106" xfId="0" applyBorder="1" applyAlignment="1">
      <alignment wrapText="1"/>
    </xf>
    <xf numFmtId="0" fontId="277" fillId="0" borderId="224" xfId="0" applyFont="1" applyBorder="1" applyAlignment="1">
      <alignment horizontal="left"/>
    </xf>
    <xf numFmtId="0" fontId="219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216" fillId="0" borderId="193" xfId="0" applyFont="1" applyBorder="1" applyAlignment="1">
      <alignment horizontal="left"/>
    </xf>
    <xf numFmtId="0" fontId="0" fillId="0" borderId="109" xfId="0" applyBorder="1" applyAlignment="1">
      <alignment wrapText="1"/>
    </xf>
    <xf numFmtId="0" fontId="252" fillId="0" borderId="205" xfId="0" applyFont="1" applyBorder="1" applyAlignment="1">
      <alignment horizontal="left"/>
    </xf>
    <xf numFmtId="15" fontId="1" fillId="0" borderId="205" xfId="0" applyNumberFormat="1" applyFont="1" applyBorder="1" applyAlignment="1">
      <alignment horizontal="left"/>
    </xf>
    <xf numFmtId="0" fontId="1" fillId="0" borderId="205" xfId="0" applyFont="1" applyBorder="1" applyAlignment="1">
      <alignment horizontal="left"/>
    </xf>
    <xf numFmtId="165" fontId="79" fillId="0" borderId="69" xfId="0" applyNumberFormat="1" applyFont="1" applyBorder="1" applyAlignment="1">
      <alignment horizontal="left"/>
    </xf>
    <xf numFmtId="0" fontId="0" fillId="0" borderId="223" xfId="0" applyFont="1" applyBorder="1" applyAlignment="1">
      <alignment horizontal="left" wrapText="1"/>
    </xf>
    <xf numFmtId="0" fontId="287" fillId="0" borderId="205" xfId="4" applyBorder="1" applyAlignment="1">
      <alignment horizontal="left"/>
    </xf>
    <xf numFmtId="4" fontId="129" fillId="81" borderId="104" xfId="0" applyNumberFormat="1" applyFont="1" applyFill="1" applyBorder="1" applyAlignment="1">
      <alignment horizontal="center" vertical="center" wrapText="1"/>
    </xf>
    <xf numFmtId="0" fontId="0" fillId="0" borderId="82" xfId="0" applyBorder="1" applyAlignment="1">
      <alignment wrapText="1"/>
    </xf>
    <xf numFmtId="4" fontId="64" fillId="37" borderId="57" xfId="0" applyNumberFormat="1" applyFont="1" applyFill="1" applyBorder="1" applyAlignment="1">
      <alignment horizontal="center" vertical="center" wrapText="1"/>
    </xf>
    <xf numFmtId="0" fontId="0" fillId="0" borderId="224" xfId="0" applyBorder="1" applyAlignment="1">
      <alignment wrapText="1"/>
    </xf>
    <xf numFmtId="4" fontId="198" fillId="116" borderId="233" xfId="0" applyNumberFormat="1" applyFont="1" applyFill="1" applyBorder="1" applyAlignment="1">
      <alignment horizontal="center" vertical="center" wrapText="1"/>
    </xf>
    <xf numFmtId="0" fontId="0" fillId="0" borderId="233" xfId="0" applyBorder="1" applyAlignment="1">
      <alignment wrapText="1"/>
    </xf>
    <xf numFmtId="0" fontId="164" fillId="0" borderId="0" xfId="0" applyFont="1" applyAlignment="1">
      <alignment horizontal="right"/>
    </xf>
    <xf numFmtId="0" fontId="58" fillId="0" borderId="52" xfId="0" applyFont="1" applyBorder="1" applyAlignment="1">
      <alignment horizontal="left"/>
    </xf>
    <xf numFmtId="0" fontId="139" fillId="0" borderId="113" xfId="0" applyFont="1" applyBorder="1" applyAlignment="1">
      <alignment horizontal="left"/>
    </xf>
    <xf numFmtId="0" fontId="250" fillId="147" borderId="203" xfId="0" applyFont="1" applyFill="1" applyBorder="1" applyAlignment="1">
      <alignment horizontal="center"/>
    </xf>
    <xf numFmtId="0" fontId="0" fillId="0" borderId="225" xfId="0" applyBorder="1" applyAlignment="1">
      <alignment wrapText="1"/>
    </xf>
    <xf numFmtId="3" fontId="261" fillId="153" borderId="211" xfId="0" applyNumberFormat="1" applyFont="1" applyFill="1" applyBorder="1" applyAlignment="1">
      <alignment horizontal="center"/>
    </xf>
    <xf numFmtId="0" fontId="0" fillId="0" borderId="201" xfId="0" applyBorder="1" applyAlignment="1">
      <alignment wrapText="1"/>
    </xf>
    <xf numFmtId="0" fontId="74" fillId="0" borderId="0" xfId="0" applyFont="1" applyAlignment="1">
      <alignment horizontal="center"/>
    </xf>
    <xf numFmtId="0" fontId="217" fillId="0" borderId="0" xfId="0" applyFont="1" applyAlignment="1">
      <alignment horizontal="center"/>
    </xf>
    <xf numFmtId="0" fontId="173" fillId="0" borderId="0" xfId="0" applyFont="1" applyAlignment="1">
      <alignment horizontal="right"/>
    </xf>
    <xf numFmtId="0" fontId="58" fillId="0" borderId="229" xfId="0" applyFont="1" applyBorder="1" applyAlignment="1">
      <alignment horizontal="left"/>
    </xf>
    <xf numFmtId="0" fontId="0" fillId="0" borderId="229" xfId="0" applyBorder="1" applyAlignment="1">
      <alignment wrapText="1"/>
    </xf>
    <xf numFmtId="0" fontId="139" fillId="0" borderId="224" xfId="0" applyFont="1" applyBorder="1" applyAlignment="1">
      <alignment horizontal="left"/>
    </xf>
    <xf numFmtId="4" fontId="17" fillId="10" borderId="16" xfId="0" applyNumberFormat="1" applyFont="1" applyFill="1" applyBorder="1" applyAlignment="1">
      <alignment horizontal="center" wrapText="1"/>
    </xf>
    <xf numFmtId="37" fontId="17" fillId="10" borderId="16" xfId="0" applyNumberFormat="1" applyFont="1" applyFill="1" applyBorder="1" applyAlignment="1">
      <alignment horizontal="center" wrapText="1"/>
    </xf>
    <xf numFmtId="37" fontId="0" fillId="0" borderId="106" xfId="0" applyNumberFormat="1" applyBorder="1" applyAlignment="1">
      <alignment wrapText="1"/>
    </xf>
    <xf numFmtId="37" fontId="0" fillId="0" borderId="82" xfId="0" applyNumberFormat="1" applyBorder="1" applyAlignment="1">
      <alignment wrapText="1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yne@manzy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showGridLines="0" tabSelected="1" zoomScaleNormal="100" workbookViewId="0">
      <selection activeCell="F18" sqref="F18:J18"/>
    </sheetView>
  </sheetViews>
  <sheetFormatPr baseColWidth="10" defaultColWidth="9.1640625" defaultRowHeight="14.25" customHeight="1" x14ac:dyDescent="0.15"/>
  <cols>
    <col min="1" max="1" width="0.5" customWidth="1"/>
    <col min="2" max="2" width="2.83203125" customWidth="1"/>
    <col min="3" max="3" width="0.83203125" customWidth="1"/>
    <col min="4" max="4" width="0.5" customWidth="1"/>
    <col min="5" max="5" width="9.5" customWidth="1"/>
    <col min="10" max="10" width="4.5" customWidth="1"/>
    <col min="11" max="11" width="2" customWidth="1"/>
    <col min="15" max="15" width="6.1640625" customWidth="1"/>
    <col min="16" max="16" width="26.5" customWidth="1"/>
  </cols>
  <sheetData>
    <row r="1" spans="1:16" ht="15.75" customHeight="1" x14ac:dyDescent="0.2">
      <c r="A1" s="414" t="s">
        <v>214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5.75" customHeight="1" x14ac:dyDescent="0.2">
      <c r="A2" s="414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ht="15.75" customHeight="1" x14ac:dyDescent="0.2">
      <c r="A3" s="415" t="s">
        <v>215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16" ht="15.75" customHeight="1" x14ac:dyDescent="0.2">
      <c r="A4" s="414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</row>
    <row r="5" spans="1:16" ht="15" customHeight="1" x14ac:dyDescent="0.15">
      <c r="A5" s="138"/>
      <c r="B5" s="20"/>
      <c r="C5" s="20"/>
      <c r="D5" s="20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ht="15" customHeight="1" x14ac:dyDescent="0.15">
      <c r="A6" s="409" t="s">
        <v>3</v>
      </c>
      <c r="B6" s="410"/>
      <c r="C6" s="410"/>
      <c r="D6" s="410"/>
      <c r="E6" s="410"/>
      <c r="F6" s="410"/>
      <c r="G6" s="410"/>
      <c r="H6" s="410"/>
      <c r="I6" s="410"/>
      <c r="J6" s="416" t="s">
        <v>258</v>
      </c>
      <c r="K6" s="417"/>
      <c r="L6" s="417"/>
      <c r="M6" s="417"/>
      <c r="N6" s="117"/>
      <c r="O6" s="117"/>
      <c r="P6" s="138"/>
    </row>
    <row r="7" spans="1:16" ht="15" customHeight="1" x14ac:dyDescent="0.15">
      <c r="A7" s="119"/>
      <c r="B7" s="119"/>
      <c r="C7" s="119"/>
      <c r="D7" s="119"/>
      <c r="E7" s="119"/>
      <c r="F7" s="119"/>
      <c r="G7" s="119"/>
      <c r="H7" s="119"/>
      <c r="I7" s="119" t="s">
        <v>4</v>
      </c>
      <c r="J7" s="413"/>
      <c r="K7" s="412"/>
      <c r="L7" s="412"/>
      <c r="M7" s="412"/>
      <c r="N7" s="117"/>
      <c r="O7" s="117"/>
      <c r="P7" s="138"/>
    </row>
    <row r="8" spans="1:16" ht="15" customHeight="1" x14ac:dyDescent="0.15">
      <c r="A8" s="409" t="s">
        <v>5</v>
      </c>
      <c r="B8" s="410"/>
      <c r="C8" s="410"/>
      <c r="D8" s="410"/>
      <c r="E8" s="410"/>
      <c r="F8" s="410"/>
      <c r="G8" s="410"/>
      <c r="H8" s="410"/>
      <c r="I8" s="410"/>
      <c r="J8" s="413">
        <v>6118368</v>
      </c>
      <c r="K8" s="412"/>
      <c r="L8" s="412"/>
      <c r="M8" s="412"/>
      <c r="N8" s="117"/>
      <c r="O8" s="117"/>
      <c r="P8" s="138"/>
    </row>
    <row r="9" spans="1:16" ht="14" x14ac:dyDescent="0.15">
      <c r="A9" s="409" t="s">
        <v>6</v>
      </c>
      <c r="B9" s="410"/>
      <c r="C9" s="410"/>
      <c r="D9" s="410"/>
      <c r="E9" s="410"/>
      <c r="F9" s="410"/>
      <c r="G9" s="410"/>
      <c r="H9" s="410"/>
      <c r="I9" s="410"/>
      <c r="J9" s="411" t="s">
        <v>259</v>
      </c>
      <c r="K9" s="412"/>
      <c r="L9" s="412"/>
      <c r="M9" s="412"/>
      <c r="N9" s="117"/>
      <c r="O9" s="117"/>
      <c r="P9" s="55"/>
    </row>
    <row r="10" spans="1:16" ht="14" x14ac:dyDescent="0.15">
      <c r="A10" s="409" t="s">
        <v>7</v>
      </c>
      <c r="B10" s="410"/>
      <c r="C10" s="410"/>
      <c r="D10" s="410"/>
      <c r="E10" s="410"/>
      <c r="F10" s="410"/>
      <c r="G10" s="410"/>
      <c r="H10" s="410"/>
      <c r="I10" s="410"/>
      <c r="J10" s="411" t="s">
        <v>260</v>
      </c>
      <c r="K10" s="412"/>
      <c r="L10" s="412"/>
      <c r="M10" s="412"/>
      <c r="N10" s="117"/>
      <c r="O10" s="117"/>
      <c r="P10" s="55"/>
    </row>
    <row r="11" spans="1:16" ht="14" x14ac:dyDescent="0.15">
      <c r="A11" s="409" t="s">
        <v>8</v>
      </c>
      <c r="B11" s="410"/>
      <c r="C11" s="410"/>
      <c r="D11" s="410"/>
      <c r="E11" s="410"/>
      <c r="F11" s="410"/>
      <c r="G11" s="410"/>
      <c r="H11" s="410"/>
      <c r="I11" s="410"/>
      <c r="J11" s="413">
        <v>333</v>
      </c>
      <c r="K11" s="412"/>
      <c r="L11" s="412"/>
      <c r="M11" s="412"/>
      <c r="N11" s="117"/>
      <c r="O11" s="117"/>
      <c r="P11" s="55"/>
    </row>
    <row r="12" spans="1:16" ht="14" x14ac:dyDescent="0.15">
      <c r="A12" s="409" t="s">
        <v>9</v>
      </c>
      <c r="B12" s="410"/>
      <c r="C12" s="410"/>
      <c r="D12" s="410"/>
      <c r="E12" s="410"/>
      <c r="F12" s="410"/>
      <c r="G12" s="410"/>
      <c r="H12" s="410"/>
      <c r="I12" s="410"/>
      <c r="J12" s="411" t="s">
        <v>261</v>
      </c>
      <c r="K12" s="412"/>
      <c r="L12" s="412"/>
      <c r="M12" s="412"/>
      <c r="N12" s="117"/>
      <c r="O12" s="117"/>
      <c r="P12" s="55"/>
    </row>
    <row r="13" spans="1:16" ht="15" customHeight="1" x14ac:dyDescent="0.15">
      <c r="A13" s="109"/>
      <c r="B13" s="109"/>
      <c r="C13" s="109"/>
      <c r="D13" s="153"/>
      <c r="E13" s="153"/>
      <c r="F13" s="153"/>
      <c r="G13" s="153"/>
      <c r="H13" s="153"/>
      <c r="I13" s="153"/>
      <c r="J13" s="13"/>
      <c r="K13" s="13"/>
      <c r="L13" s="13"/>
      <c r="M13" s="13"/>
      <c r="N13" s="153"/>
      <c r="O13" s="153"/>
      <c r="P13" s="153"/>
    </row>
    <row r="14" spans="1:16" ht="15" customHeight="1" x14ac:dyDescent="0.15">
      <c r="A14" s="1"/>
      <c r="B14" s="1"/>
      <c r="C14" s="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ht="14" x14ac:dyDescent="0.15">
      <c r="A15" s="117"/>
      <c r="B15" s="117"/>
      <c r="C15" s="117"/>
      <c r="D15" s="115"/>
      <c r="E15" s="115" t="s">
        <v>216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6" spans="1:16" ht="14" x14ac:dyDescent="0.15">
      <c r="A16" s="117" t="s">
        <v>217</v>
      </c>
      <c r="B16" s="83" t="s">
        <v>218</v>
      </c>
      <c r="C16" s="117" t="s">
        <v>219</v>
      </c>
      <c r="D16" s="115"/>
      <c r="E16" s="80" t="str">
        <f>IF(('1st Detail'!$G$12=""),"",'1st Detail'!$G$12)</f>
        <v>2021-2022</v>
      </c>
      <c r="F16" s="142" t="s">
        <v>220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1:16" ht="14" x14ac:dyDescent="0.15">
      <c r="A17" s="117"/>
      <c r="B17" s="1"/>
      <c r="C17" s="117"/>
      <c r="D17" s="115"/>
      <c r="E17" s="148" t="s">
        <v>221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1:16" ht="28.5" customHeight="1" x14ac:dyDescent="0.15">
      <c r="A18" s="117"/>
      <c r="B18" s="117"/>
      <c r="C18" s="117"/>
      <c r="D18" s="115"/>
      <c r="E18" s="115" t="s">
        <v>222</v>
      </c>
      <c r="F18" s="418"/>
      <c r="G18" s="417"/>
      <c r="H18" s="417"/>
      <c r="I18" s="417"/>
      <c r="J18" s="417"/>
      <c r="K18" s="115"/>
      <c r="L18" s="115" t="s">
        <v>223</v>
      </c>
      <c r="M18" s="419" t="s">
        <v>270</v>
      </c>
      <c r="N18" s="417"/>
      <c r="O18" s="417"/>
      <c r="P18" s="115"/>
    </row>
    <row r="19" spans="1:16" ht="14" x14ac:dyDescent="0.15">
      <c r="A19" s="117"/>
      <c r="B19" s="117"/>
      <c r="C19" s="117"/>
      <c r="D19" s="117"/>
      <c r="E19" s="117"/>
      <c r="F19" s="9" t="s">
        <v>224</v>
      </c>
      <c r="G19" s="24"/>
      <c r="H19" s="24"/>
      <c r="I19" s="24"/>
      <c r="J19" s="24"/>
      <c r="K19" s="117"/>
      <c r="L19" s="117"/>
      <c r="M19" s="1"/>
      <c r="N19" s="1"/>
      <c r="O19" s="1"/>
      <c r="P19" s="117"/>
    </row>
    <row r="20" spans="1:16" ht="14" x14ac:dyDescent="0.15">
      <c r="A20" s="117"/>
      <c r="B20" s="117"/>
      <c r="C20" s="117"/>
      <c r="D20" s="117"/>
      <c r="E20" s="117"/>
      <c r="F20" s="104" t="s">
        <v>225</v>
      </c>
      <c r="G20" s="136"/>
      <c r="H20" s="136"/>
      <c r="I20" s="136"/>
      <c r="J20" s="136"/>
      <c r="K20" s="117"/>
      <c r="L20" s="117"/>
      <c r="M20" s="117"/>
      <c r="N20" s="117"/>
      <c r="O20" s="117"/>
      <c r="P20" s="117"/>
    </row>
    <row r="21" spans="1:16" ht="28.5" customHeight="1" x14ac:dyDescent="0.15">
      <c r="A21" s="117"/>
      <c r="B21" s="117"/>
      <c r="C21" s="117"/>
      <c r="D21" s="115"/>
      <c r="E21" s="65" t="s">
        <v>226</v>
      </c>
      <c r="F21" s="420" t="s">
        <v>262</v>
      </c>
      <c r="G21" s="417"/>
      <c r="H21" s="417"/>
      <c r="I21" s="417"/>
      <c r="J21" s="417"/>
      <c r="K21" s="115"/>
      <c r="L21" s="115" t="s">
        <v>227</v>
      </c>
      <c r="M21" s="420" t="s">
        <v>263</v>
      </c>
      <c r="N21" s="417"/>
      <c r="O21" s="417"/>
      <c r="P21" s="115"/>
    </row>
    <row r="22" spans="1:16" ht="15" customHeight="1" x14ac:dyDescent="0.15">
      <c r="A22" s="153"/>
      <c r="B22" s="153"/>
      <c r="C22" s="153"/>
      <c r="D22" s="153"/>
      <c r="E22" s="153"/>
      <c r="F22" s="13"/>
      <c r="G22" s="13"/>
      <c r="H22" s="13"/>
      <c r="I22" s="13"/>
      <c r="J22" s="13"/>
      <c r="K22" s="153"/>
      <c r="L22" s="153"/>
      <c r="M22" s="13"/>
      <c r="N22" s="13"/>
      <c r="O22" s="13"/>
      <c r="P22" s="153"/>
    </row>
    <row r="23" spans="1:16" ht="14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ht="14" x14ac:dyDescent="0.15">
      <c r="A24" s="117"/>
      <c r="B24" s="117"/>
      <c r="C24" s="117"/>
      <c r="D24" s="115"/>
      <c r="E24" s="115" t="s">
        <v>228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1:16" ht="14" x14ac:dyDescent="0.15">
      <c r="A25" s="117" t="s">
        <v>217</v>
      </c>
      <c r="B25" s="83" t="s">
        <v>218</v>
      </c>
      <c r="C25" s="117" t="s">
        <v>219</v>
      </c>
      <c r="D25" s="115"/>
      <c r="E25" s="80" t="str">
        <f>IF(('1st Detail'!$G$12=""),"",'1st Detail'!$G$12)</f>
        <v>2021-2022</v>
      </c>
      <c r="F25" s="115" t="str">
        <f>F16</f>
        <v>CHARTER SCHOOL FIRST INTERIM FINANCIAL REPORT -- ALTERNATIVE FORM:  This report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1:16" ht="14" x14ac:dyDescent="0.15">
      <c r="A26" s="117"/>
      <c r="B26" s="1"/>
      <c r="C26" s="117"/>
      <c r="D26" s="115"/>
      <c r="E26" s="148" t="s">
        <v>229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16" ht="33" customHeight="1" x14ac:dyDescent="0.15">
      <c r="A27" s="117"/>
      <c r="B27" s="117"/>
      <c r="C27" s="117"/>
      <c r="D27" s="115"/>
      <c r="E27" s="115" t="s">
        <v>222</v>
      </c>
      <c r="F27" s="418"/>
      <c r="G27" s="417"/>
      <c r="H27" s="417"/>
      <c r="I27" s="417"/>
      <c r="J27" s="417"/>
      <c r="K27" s="115"/>
      <c r="L27" s="115" t="s">
        <v>223</v>
      </c>
      <c r="M27" s="421"/>
      <c r="N27" s="417"/>
      <c r="O27" s="417"/>
      <c r="P27" s="115"/>
    </row>
    <row r="28" spans="1:16" ht="25.5" customHeight="1" x14ac:dyDescent="0.15">
      <c r="A28" s="117"/>
      <c r="B28" s="117"/>
      <c r="C28" s="117"/>
      <c r="D28" s="117"/>
      <c r="E28" s="117"/>
      <c r="F28" s="422" t="s">
        <v>253</v>
      </c>
      <c r="G28" s="422"/>
      <c r="H28" s="422"/>
      <c r="I28" s="422"/>
      <c r="J28" s="422"/>
      <c r="K28" s="117"/>
      <c r="L28" s="117"/>
      <c r="M28" s="1"/>
      <c r="N28" s="1"/>
      <c r="O28" s="1"/>
      <c r="P28" s="117"/>
    </row>
    <row r="29" spans="1:16" ht="13" x14ac:dyDescent="0.15">
      <c r="A29" s="117"/>
      <c r="B29" s="117"/>
      <c r="C29" s="117"/>
      <c r="D29" s="117"/>
      <c r="E29" s="117"/>
      <c r="F29" s="20" t="s">
        <v>225</v>
      </c>
      <c r="G29" s="20"/>
      <c r="H29" s="20"/>
      <c r="I29" s="20"/>
      <c r="J29" s="20"/>
      <c r="K29" s="117"/>
      <c r="L29" s="117"/>
      <c r="M29" s="117"/>
      <c r="N29" s="117"/>
      <c r="O29" s="117"/>
      <c r="P29" s="117"/>
    </row>
    <row r="30" spans="1:16" ht="28.5" customHeight="1" x14ac:dyDescent="0.15">
      <c r="A30" s="117"/>
      <c r="B30" s="117"/>
      <c r="C30" s="117"/>
      <c r="D30" s="115"/>
      <c r="E30" s="65" t="s">
        <v>226</v>
      </c>
      <c r="F30" s="418"/>
      <c r="G30" s="417"/>
      <c r="H30" s="417"/>
      <c r="I30" s="417"/>
      <c r="J30" s="417"/>
      <c r="K30" s="115"/>
      <c r="L30" s="115" t="s">
        <v>227</v>
      </c>
      <c r="M30" s="418"/>
      <c r="N30" s="417"/>
      <c r="O30" s="417"/>
      <c r="P30" s="115"/>
    </row>
    <row r="31" spans="1:16" ht="15" customHeight="1" x14ac:dyDescent="0.15">
      <c r="A31" s="153"/>
      <c r="B31" s="153"/>
      <c r="C31" s="153"/>
      <c r="D31" s="153"/>
      <c r="E31" s="153"/>
      <c r="F31" s="13"/>
      <c r="G31" s="13"/>
      <c r="H31" s="13"/>
      <c r="I31" s="13"/>
      <c r="J31" s="13"/>
      <c r="K31" s="153"/>
      <c r="L31" s="153"/>
      <c r="M31" s="13"/>
      <c r="N31" s="13"/>
      <c r="O31" s="13"/>
      <c r="P31" s="153"/>
    </row>
    <row r="32" spans="1:16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" x14ac:dyDescent="0.15">
      <c r="A33" s="117"/>
      <c r="B33" s="117"/>
      <c r="C33" s="117"/>
      <c r="D33" s="117"/>
      <c r="E33" s="142" t="s">
        <v>230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7"/>
    </row>
    <row r="34" spans="1:16" ht="13" x14ac:dyDescent="0.1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1:16" ht="14" x14ac:dyDescent="0.15">
      <c r="A35" s="117"/>
      <c r="B35" s="117"/>
      <c r="C35" s="117"/>
      <c r="D35" s="117"/>
      <c r="E35" s="154" t="s">
        <v>231</v>
      </c>
      <c r="F35" s="115"/>
      <c r="G35" s="115"/>
      <c r="H35" s="115"/>
      <c r="I35" s="115"/>
      <c r="J35" s="115"/>
      <c r="K35" s="115"/>
      <c r="L35" s="154" t="s">
        <v>232</v>
      </c>
      <c r="M35" s="115"/>
      <c r="N35" s="115"/>
      <c r="O35" s="115"/>
      <c r="P35" s="115"/>
    </row>
    <row r="36" spans="1:16" ht="27.75" customHeight="1" x14ac:dyDescent="0.15">
      <c r="A36" s="117"/>
      <c r="B36" s="117"/>
      <c r="C36" s="117"/>
      <c r="D36" s="117"/>
      <c r="E36" s="420"/>
      <c r="F36" s="417"/>
      <c r="G36" s="417"/>
      <c r="H36" s="417"/>
      <c r="I36" s="115"/>
      <c r="J36" s="115"/>
      <c r="K36" s="115"/>
      <c r="L36" s="420" t="s">
        <v>264</v>
      </c>
      <c r="M36" s="417"/>
      <c r="N36" s="417"/>
      <c r="O36" s="417"/>
      <c r="P36" s="115"/>
    </row>
    <row r="37" spans="1:16" ht="14" x14ac:dyDescent="0.15">
      <c r="A37" s="117"/>
      <c r="B37" s="117"/>
      <c r="C37" s="117"/>
      <c r="D37" s="117"/>
      <c r="E37" s="66" t="s">
        <v>233</v>
      </c>
      <c r="F37" s="66"/>
      <c r="G37" s="66"/>
      <c r="H37" s="66"/>
      <c r="I37" s="115"/>
      <c r="J37" s="115"/>
      <c r="K37" s="115"/>
      <c r="L37" s="66" t="s">
        <v>233</v>
      </c>
      <c r="M37" s="66"/>
      <c r="N37" s="66"/>
      <c r="O37" s="66"/>
      <c r="P37" s="115"/>
    </row>
    <row r="38" spans="1:16" ht="21" customHeight="1" x14ac:dyDescent="0.15">
      <c r="A38" s="117"/>
      <c r="B38" s="117"/>
      <c r="C38" s="117"/>
      <c r="D38" s="117"/>
      <c r="E38" s="420"/>
      <c r="F38" s="417"/>
      <c r="G38" s="417"/>
      <c r="H38" s="417"/>
      <c r="I38" s="115"/>
      <c r="J38" s="115"/>
      <c r="K38" s="115"/>
      <c r="L38" s="420" t="s">
        <v>265</v>
      </c>
      <c r="M38" s="417"/>
      <c r="N38" s="417"/>
      <c r="O38" s="417"/>
      <c r="P38" s="115"/>
    </row>
    <row r="39" spans="1:16" ht="14" x14ac:dyDescent="0.15">
      <c r="A39" s="117"/>
      <c r="B39" s="117"/>
      <c r="C39" s="117"/>
      <c r="D39" s="117"/>
      <c r="E39" s="66" t="s">
        <v>234</v>
      </c>
      <c r="F39" s="66"/>
      <c r="G39" s="66"/>
      <c r="H39" s="66"/>
      <c r="I39" s="115"/>
      <c r="J39" s="115"/>
      <c r="K39" s="115"/>
      <c r="L39" s="66" t="s">
        <v>234</v>
      </c>
      <c r="M39" s="66"/>
      <c r="N39" s="66"/>
      <c r="O39" s="66"/>
      <c r="P39" s="115"/>
    </row>
    <row r="40" spans="1:16" ht="21" customHeight="1" x14ac:dyDescent="0.15">
      <c r="A40" s="117"/>
      <c r="B40" s="117"/>
      <c r="C40" s="117"/>
      <c r="D40" s="117"/>
      <c r="E40" s="420"/>
      <c r="F40" s="417"/>
      <c r="G40" s="417"/>
      <c r="H40" s="417"/>
      <c r="I40" s="115"/>
      <c r="J40" s="115"/>
      <c r="K40" s="115"/>
      <c r="L40" s="420" t="s">
        <v>266</v>
      </c>
      <c r="M40" s="417"/>
      <c r="N40" s="417"/>
      <c r="O40" s="417"/>
      <c r="P40" s="115"/>
    </row>
    <row r="41" spans="1:16" ht="14" x14ac:dyDescent="0.15">
      <c r="A41" s="115"/>
      <c r="B41" s="115"/>
      <c r="C41" s="115"/>
      <c r="D41" s="115"/>
      <c r="E41" s="66" t="s">
        <v>235</v>
      </c>
      <c r="F41" s="66"/>
      <c r="G41" s="66"/>
      <c r="H41" s="66"/>
      <c r="I41" s="115"/>
      <c r="J41" s="115"/>
      <c r="K41" s="115"/>
      <c r="L41" s="66" t="s">
        <v>235</v>
      </c>
      <c r="M41" s="66"/>
      <c r="N41" s="66"/>
      <c r="O41" s="66"/>
      <c r="P41" s="115"/>
    </row>
    <row r="42" spans="1:16" ht="21" customHeight="1" x14ac:dyDescent="0.15">
      <c r="A42" s="115"/>
      <c r="B42" s="115"/>
      <c r="C42" s="115"/>
      <c r="D42" s="115"/>
      <c r="E42" s="423"/>
      <c r="F42" s="417"/>
      <c r="G42" s="417"/>
      <c r="H42" s="417"/>
      <c r="I42" s="115"/>
      <c r="J42" s="115"/>
      <c r="K42" s="115"/>
      <c r="L42" s="423" t="s">
        <v>267</v>
      </c>
      <c r="M42" s="417"/>
      <c r="N42" s="417"/>
      <c r="O42" s="417"/>
      <c r="P42" s="115"/>
    </row>
    <row r="43" spans="1:16" ht="14" x14ac:dyDescent="0.15">
      <c r="A43" s="115"/>
      <c r="B43" s="115"/>
      <c r="C43" s="115"/>
      <c r="D43" s="115"/>
      <c r="E43" s="137" t="s">
        <v>236</v>
      </c>
      <c r="F43" s="66"/>
      <c r="G43" s="66"/>
      <c r="H43" s="66"/>
      <c r="I43" s="115"/>
      <c r="J43" s="115"/>
      <c r="K43" s="115"/>
      <c r="L43" s="189" t="s">
        <v>236</v>
      </c>
      <c r="M43" s="66"/>
      <c r="N43" s="66"/>
      <c r="O43" s="66"/>
      <c r="P43" s="115"/>
    </row>
    <row r="44" spans="1:16" ht="15" customHeight="1" x14ac:dyDescent="0.1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ht="21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4" x14ac:dyDescent="0.15">
      <c r="E46" s="142" t="s">
        <v>237</v>
      </c>
    </row>
    <row r="47" spans="1:16" ht="14" x14ac:dyDescent="0.15">
      <c r="E47" s="142" t="s">
        <v>238</v>
      </c>
    </row>
    <row r="49" spans="5:14" ht="17.25" customHeight="1" x14ac:dyDescent="0.15">
      <c r="E49" s="418"/>
      <c r="F49" s="417"/>
      <c r="G49" s="417"/>
      <c r="H49" s="417"/>
      <c r="I49" s="115"/>
      <c r="J49" s="115"/>
      <c r="L49" s="421"/>
      <c r="M49" s="417"/>
      <c r="N49" s="114"/>
    </row>
    <row r="50" spans="5:14" ht="14" x14ac:dyDescent="0.15">
      <c r="E50" s="190" t="s">
        <v>254</v>
      </c>
      <c r="F50" s="66"/>
      <c r="G50" s="66"/>
      <c r="H50" s="66"/>
      <c r="I50" s="115"/>
      <c r="J50" s="115"/>
      <c r="L50" s="66" t="s">
        <v>239</v>
      </c>
      <c r="M50" s="17"/>
    </row>
  </sheetData>
  <mergeCells count="36">
    <mergeCell ref="E49:H49"/>
    <mergeCell ref="L49:M49"/>
    <mergeCell ref="E38:H38"/>
    <mergeCell ref="L38:O38"/>
    <mergeCell ref="E40:H40"/>
    <mergeCell ref="L40:O40"/>
    <mergeCell ref="E42:H42"/>
    <mergeCell ref="L42:O42"/>
    <mergeCell ref="F27:J27"/>
    <mergeCell ref="M27:O27"/>
    <mergeCell ref="F30:J30"/>
    <mergeCell ref="M30:O30"/>
    <mergeCell ref="E36:H36"/>
    <mergeCell ref="L36:O36"/>
    <mergeCell ref="F28:J28"/>
    <mergeCell ref="A12:I12"/>
    <mergeCell ref="J12:M12"/>
    <mergeCell ref="F18:J18"/>
    <mergeCell ref="M18:O18"/>
    <mergeCell ref="F21:J21"/>
    <mergeCell ref="M21:O21"/>
    <mergeCell ref="A1:P1"/>
    <mergeCell ref="A2:P2"/>
    <mergeCell ref="A3:P3"/>
    <mergeCell ref="A4:P4"/>
    <mergeCell ref="A6:I6"/>
    <mergeCell ref="J6:M6"/>
    <mergeCell ref="A10:I10"/>
    <mergeCell ref="J10:M10"/>
    <mergeCell ref="A11:I11"/>
    <mergeCell ref="J11:M11"/>
    <mergeCell ref="J7:M7"/>
    <mergeCell ref="A8:I8"/>
    <mergeCell ref="J8:M8"/>
    <mergeCell ref="A9:I9"/>
    <mergeCell ref="J9:M9"/>
  </mergeCells>
  <hyperlinks>
    <hyperlink ref="L42" r:id="rId1" xr:uid="{904A691E-A979-4E3C-BC40-8B028DF6E690}"/>
  </hyperlinks>
  <pageMargins left="0.7" right="0.7" top="0.75" bottom="0.75" header="0.3" footer="0.3"/>
  <pageSetup scale="72" orientation="portrait" r:id="rId2"/>
  <headerFooter>
    <oddFooter>&amp;L&amp;11&amp;Z&amp;F&amp;R&amp;11Page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0"/>
  <sheetViews>
    <sheetView showGridLines="0" topLeftCell="A7" zoomScale="80" zoomScaleNormal="80" zoomScalePageLayoutView="75" workbookViewId="0">
      <selection activeCell="L57" sqref="L57"/>
    </sheetView>
  </sheetViews>
  <sheetFormatPr baseColWidth="10" defaultColWidth="9.1640625" defaultRowHeight="15" customHeight="1" x14ac:dyDescent="0.15"/>
  <cols>
    <col min="1" max="1" width="1.83203125" customWidth="1"/>
    <col min="2" max="2" width="2.1640625" customWidth="1"/>
    <col min="3" max="3" width="1.83203125" customWidth="1"/>
    <col min="4" max="4" width="57.1640625" customWidth="1"/>
    <col min="5" max="6" width="14" customWidth="1"/>
    <col min="7" max="8" width="15.83203125" customWidth="1"/>
    <col min="9" max="9" width="15.33203125" customWidth="1"/>
    <col min="10" max="10" width="15.83203125" customWidth="1"/>
    <col min="11" max="11" width="16.5" customWidth="1"/>
    <col min="12" max="12" width="15" customWidth="1"/>
    <col min="13" max="13" width="15.6640625" customWidth="1"/>
    <col min="14" max="14" width="16.33203125" customWidth="1"/>
    <col min="15" max="15" width="0.6640625" customWidth="1"/>
    <col min="17" max="17" width="11.5" bestFit="1" customWidth="1"/>
  </cols>
  <sheetData>
    <row r="1" spans="1:16" ht="15.75" customHeight="1" x14ac:dyDescent="0.2">
      <c r="B1" s="155"/>
      <c r="C1" s="155"/>
      <c r="D1" s="155"/>
      <c r="E1" s="155"/>
      <c r="F1" s="414" t="s">
        <v>0</v>
      </c>
      <c r="G1" s="414"/>
      <c r="H1" s="414"/>
      <c r="I1" s="155"/>
      <c r="J1" s="155"/>
      <c r="K1" s="155"/>
      <c r="L1" s="155"/>
      <c r="M1" s="155"/>
      <c r="N1" s="169"/>
      <c r="O1" s="178"/>
      <c r="P1" s="169"/>
    </row>
    <row r="2" spans="1:16" ht="15.75" customHeight="1" x14ac:dyDescent="0.2">
      <c r="B2" s="155"/>
      <c r="C2" s="155"/>
      <c r="D2" s="155"/>
      <c r="E2" s="155"/>
      <c r="F2" s="170" t="s">
        <v>1</v>
      </c>
      <c r="G2" s="155"/>
      <c r="H2" s="155"/>
      <c r="I2" s="155"/>
      <c r="J2" s="155"/>
      <c r="K2" s="155"/>
      <c r="L2" s="155"/>
      <c r="M2" s="155"/>
      <c r="N2" s="169"/>
      <c r="O2" s="178"/>
      <c r="P2" s="169"/>
    </row>
    <row r="3" spans="1:16" ht="15.75" customHeight="1" x14ac:dyDescent="0.2">
      <c r="B3" s="155"/>
      <c r="C3" s="155"/>
      <c r="D3" s="155"/>
      <c r="E3" s="155"/>
      <c r="F3" s="415" t="s">
        <v>2</v>
      </c>
      <c r="G3" s="415"/>
      <c r="H3" s="415"/>
      <c r="I3" s="155"/>
      <c r="J3" s="155"/>
      <c r="K3" s="155"/>
      <c r="L3" s="155"/>
      <c r="M3" s="155"/>
      <c r="N3" s="169"/>
      <c r="O3" s="178"/>
      <c r="P3" s="169"/>
    </row>
    <row r="4" spans="1:16" ht="15.75" customHeight="1" x14ac:dyDescent="0.2">
      <c r="A4" s="170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69"/>
      <c r="O4" s="178"/>
      <c r="P4" s="169"/>
    </row>
    <row r="5" spans="1:16" ht="15" customHeight="1" x14ac:dyDescent="0.15">
      <c r="A5" s="120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65"/>
      <c r="O5" s="178"/>
      <c r="P5" s="169"/>
    </row>
    <row r="6" spans="1:16" ht="15" customHeight="1" x14ac:dyDescent="0.15">
      <c r="A6" s="156"/>
      <c r="B6" s="156"/>
      <c r="C6" s="156"/>
      <c r="D6" s="156"/>
      <c r="E6" s="156"/>
      <c r="F6" s="156" t="s">
        <v>3</v>
      </c>
      <c r="G6" s="171" t="s">
        <v>258</v>
      </c>
      <c r="H6" s="172"/>
      <c r="I6" s="71"/>
      <c r="J6" s="142"/>
      <c r="K6" s="142"/>
      <c r="L6" s="142"/>
      <c r="M6" s="142"/>
      <c r="N6" s="165"/>
      <c r="O6" s="178"/>
      <c r="P6" s="169"/>
    </row>
    <row r="7" spans="1:16" ht="15" customHeight="1" x14ac:dyDescent="0.15">
      <c r="A7" s="156"/>
      <c r="B7" s="156"/>
      <c r="C7" s="156"/>
      <c r="D7" s="156"/>
      <c r="E7" s="156"/>
      <c r="F7" s="157" t="s">
        <v>4</v>
      </c>
      <c r="G7" s="173"/>
      <c r="H7" s="174"/>
      <c r="I7" s="71"/>
      <c r="J7" s="142"/>
      <c r="K7" s="142"/>
      <c r="L7" s="142"/>
      <c r="M7" s="142"/>
      <c r="N7" s="165"/>
      <c r="O7" s="178"/>
      <c r="P7" s="169"/>
    </row>
    <row r="8" spans="1:16" ht="15" customHeight="1" x14ac:dyDescent="0.15">
      <c r="A8" s="156"/>
      <c r="B8" s="156"/>
      <c r="C8" s="156"/>
      <c r="D8" s="156"/>
      <c r="E8" s="156"/>
      <c r="F8" s="156" t="s">
        <v>5</v>
      </c>
      <c r="G8" s="175">
        <v>6118368</v>
      </c>
      <c r="H8" s="175"/>
      <c r="I8" s="142"/>
      <c r="J8" s="142"/>
      <c r="K8" s="142"/>
      <c r="L8" s="142"/>
      <c r="M8" s="142"/>
      <c r="N8" s="166"/>
      <c r="O8" s="178"/>
      <c r="P8" s="169"/>
    </row>
    <row r="9" spans="1:16" ht="15" customHeight="1" x14ac:dyDescent="0.15">
      <c r="A9" s="156"/>
      <c r="B9" s="156"/>
      <c r="C9" s="156"/>
      <c r="D9" s="156"/>
      <c r="E9" s="156"/>
      <c r="F9" s="156" t="s">
        <v>6</v>
      </c>
      <c r="G9" s="176" t="s">
        <v>259</v>
      </c>
      <c r="H9" s="176"/>
      <c r="I9" s="113"/>
      <c r="J9" s="113"/>
      <c r="K9" s="113"/>
      <c r="L9" s="113"/>
      <c r="M9" s="113"/>
      <c r="N9" s="167"/>
      <c r="O9" s="178"/>
      <c r="P9" s="169"/>
    </row>
    <row r="10" spans="1:16" ht="15" customHeight="1" x14ac:dyDescent="0.15">
      <c r="A10" s="156"/>
      <c r="B10" s="156"/>
      <c r="C10" s="156"/>
      <c r="D10" s="156"/>
      <c r="E10" s="156"/>
      <c r="F10" s="156" t="s">
        <v>7</v>
      </c>
      <c r="G10" s="176" t="s">
        <v>260</v>
      </c>
      <c r="H10" s="176"/>
      <c r="I10" s="113"/>
      <c r="J10" s="113"/>
      <c r="K10" s="113"/>
      <c r="L10" s="113"/>
      <c r="M10" s="113"/>
      <c r="N10" s="167"/>
      <c r="O10" s="178"/>
      <c r="P10" s="169"/>
    </row>
    <row r="11" spans="1:16" ht="15" customHeight="1" x14ac:dyDescent="0.15">
      <c r="A11" s="156"/>
      <c r="B11" s="156"/>
      <c r="C11" s="156"/>
      <c r="D11" s="156"/>
      <c r="E11" s="156"/>
      <c r="F11" s="156" t="s">
        <v>8</v>
      </c>
      <c r="G11" s="176" t="s">
        <v>268</v>
      </c>
      <c r="H11" s="176"/>
      <c r="I11" s="113"/>
      <c r="J11" s="113"/>
      <c r="K11" s="113"/>
      <c r="L11" s="113"/>
      <c r="M11" s="113"/>
      <c r="N11" s="167"/>
      <c r="O11" s="178"/>
      <c r="P11" s="169"/>
    </row>
    <row r="12" spans="1:16" ht="15" customHeight="1" x14ac:dyDescent="0.15">
      <c r="A12" s="156"/>
      <c r="B12" s="156"/>
      <c r="C12" s="156"/>
      <c r="D12" s="156"/>
      <c r="E12" s="156"/>
      <c r="F12" s="156" t="s">
        <v>9</v>
      </c>
      <c r="G12" s="200" t="s">
        <v>261</v>
      </c>
      <c r="H12" s="177"/>
      <c r="I12" s="113"/>
      <c r="J12" s="113"/>
      <c r="K12" s="113"/>
      <c r="L12" s="113"/>
      <c r="M12" s="113"/>
      <c r="N12" s="167"/>
      <c r="O12" s="178"/>
      <c r="P12" s="169"/>
    </row>
    <row r="13" spans="1:16" ht="32.25" customHeight="1" x14ac:dyDescent="0.15">
      <c r="A13" s="88"/>
      <c r="B13" s="88"/>
      <c r="C13" s="88"/>
      <c r="D13" s="88"/>
      <c r="E13" s="113"/>
      <c r="F13" s="113"/>
      <c r="G13" s="44"/>
      <c r="H13" s="44"/>
      <c r="I13" s="113"/>
      <c r="J13" s="113"/>
      <c r="K13" s="113"/>
      <c r="L13" s="113"/>
      <c r="M13" s="113"/>
      <c r="N13" s="168"/>
      <c r="O13" s="178"/>
      <c r="P13" s="169"/>
    </row>
    <row r="14" spans="1:16" ht="21.75" customHeight="1" x14ac:dyDescent="0.15">
      <c r="A14" s="151" t="s">
        <v>10</v>
      </c>
      <c r="B14" s="61"/>
      <c r="C14" s="88"/>
      <c r="D14" s="88"/>
      <c r="E14" s="113"/>
      <c r="F14" s="113"/>
      <c r="G14" s="113"/>
      <c r="H14" s="113"/>
      <c r="I14" s="113"/>
      <c r="J14" s="113"/>
      <c r="K14" s="113"/>
      <c r="L14" s="113"/>
      <c r="M14" s="113"/>
      <c r="N14" s="168"/>
      <c r="O14" s="178"/>
      <c r="P14" s="169"/>
    </row>
    <row r="15" spans="1:16" ht="15.75" customHeight="1" x14ac:dyDescent="0.2">
      <c r="A15" s="59"/>
      <c r="B15" s="161" t="s">
        <v>252</v>
      </c>
      <c r="C15" s="23" t="s">
        <v>11</v>
      </c>
      <c r="D15" s="53"/>
      <c r="E15" s="113"/>
      <c r="F15" s="113"/>
      <c r="G15" s="113"/>
      <c r="H15" s="113"/>
      <c r="I15" s="113"/>
      <c r="J15" s="113"/>
      <c r="K15" s="113"/>
      <c r="L15" s="113"/>
      <c r="M15" s="113"/>
      <c r="N15" s="168"/>
      <c r="O15" s="178"/>
      <c r="P15" s="169"/>
    </row>
    <row r="16" spans="1:16" ht="6.75" customHeight="1" x14ac:dyDescent="0.2">
      <c r="A16" s="71"/>
      <c r="B16" s="92"/>
      <c r="C16" s="94"/>
      <c r="D16" s="88"/>
      <c r="E16" s="113"/>
      <c r="F16" s="113"/>
      <c r="G16" s="113"/>
      <c r="H16" s="113"/>
      <c r="I16" s="113"/>
      <c r="J16" s="113"/>
      <c r="K16" s="113"/>
      <c r="L16" s="113"/>
      <c r="M16" s="113"/>
      <c r="N16" s="168"/>
      <c r="O16" s="178"/>
      <c r="P16" s="169"/>
    </row>
    <row r="17" spans="1:16" ht="15.75" customHeight="1" x14ac:dyDescent="0.2">
      <c r="A17" s="59"/>
      <c r="B17" s="134"/>
      <c r="C17" s="75" t="s">
        <v>12</v>
      </c>
      <c r="D17" s="142"/>
      <c r="E17" s="113"/>
      <c r="F17" s="113"/>
      <c r="G17" s="113"/>
      <c r="H17" s="113"/>
      <c r="I17" s="113"/>
      <c r="J17" s="113"/>
      <c r="K17" s="113"/>
      <c r="L17" s="113"/>
      <c r="M17" s="113"/>
      <c r="N17" s="168"/>
      <c r="O17" s="178"/>
      <c r="P17" s="169"/>
    </row>
    <row r="18" spans="1:16" ht="26.25" customHeight="1" x14ac:dyDescent="0.15">
      <c r="A18" s="153"/>
      <c r="B18" s="13"/>
      <c r="C18" s="153"/>
      <c r="D18" s="153"/>
      <c r="E18" s="153"/>
      <c r="F18" s="139"/>
      <c r="G18" s="139"/>
      <c r="H18" s="139"/>
      <c r="I18" s="139"/>
      <c r="J18" s="139"/>
      <c r="K18" s="139"/>
      <c r="L18" s="180"/>
      <c r="M18" s="180"/>
      <c r="N18" s="179"/>
      <c r="O18" s="178"/>
      <c r="P18" s="169"/>
    </row>
    <row r="19" spans="1:16" ht="18" customHeight="1" x14ac:dyDescent="0.15">
      <c r="A19" s="8"/>
      <c r="B19" s="70"/>
      <c r="C19" s="70"/>
      <c r="D19" s="86"/>
      <c r="E19" s="110"/>
      <c r="F19" s="424" t="s">
        <v>13</v>
      </c>
      <c r="G19" s="412"/>
      <c r="H19" s="425"/>
      <c r="I19" s="426" t="s">
        <v>14</v>
      </c>
      <c r="J19" s="412"/>
      <c r="K19" s="427"/>
      <c r="L19" s="428" t="s">
        <v>15</v>
      </c>
      <c r="M19" s="429"/>
      <c r="N19" s="429"/>
      <c r="O19" s="163"/>
    </row>
    <row r="20" spans="1:16" x14ac:dyDescent="0.15">
      <c r="A20" s="82"/>
      <c r="B20" s="118"/>
      <c r="C20" s="118"/>
      <c r="D20" s="129" t="s">
        <v>16</v>
      </c>
      <c r="E20" s="11" t="s">
        <v>17</v>
      </c>
      <c r="F20" s="43" t="s">
        <v>18</v>
      </c>
      <c r="G20" s="33" t="s">
        <v>19</v>
      </c>
      <c r="H20" s="28" t="s">
        <v>20</v>
      </c>
      <c r="I20" s="130" t="s">
        <v>18</v>
      </c>
      <c r="J20" s="54" t="s">
        <v>19</v>
      </c>
      <c r="K20" s="131" t="s">
        <v>20</v>
      </c>
      <c r="L20" s="181" t="s">
        <v>18</v>
      </c>
      <c r="M20" s="182" t="s">
        <v>19</v>
      </c>
      <c r="N20" s="183" t="s">
        <v>20</v>
      </c>
      <c r="O20" s="40"/>
    </row>
    <row r="21" spans="1:16" ht="14" x14ac:dyDescent="0.15">
      <c r="A21" s="22" t="s">
        <v>21</v>
      </c>
      <c r="B21" s="101" t="s">
        <v>22</v>
      </c>
      <c r="C21" s="125"/>
      <c r="D21" s="46"/>
      <c r="E21" s="95" t="s">
        <v>23</v>
      </c>
      <c r="F21" s="105"/>
      <c r="G21" s="35"/>
      <c r="H21" s="51"/>
      <c r="I21" s="100"/>
      <c r="J21" s="78"/>
      <c r="K21" s="132"/>
      <c r="L21" s="52"/>
      <c r="M21" s="48"/>
      <c r="N21" s="98"/>
      <c r="O21" s="40"/>
    </row>
    <row r="22" spans="1:16" ht="14" x14ac:dyDescent="0.15">
      <c r="A22" s="87"/>
      <c r="B22" s="47" t="s">
        <v>24</v>
      </c>
      <c r="C22" s="55" t="s">
        <v>25</v>
      </c>
      <c r="D22" s="5"/>
      <c r="E22" s="150" t="s">
        <v>23</v>
      </c>
      <c r="F22" s="342"/>
      <c r="G22" s="343"/>
      <c r="H22" s="344"/>
      <c r="I22" s="345"/>
      <c r="J22" s="346"/>
      <c r="K22" s="347"/>
      <c r="L22" s="348"/>
      <c r="M22" s="349"/>
      <c r="N22" s="146"/>
      <c r="O22" s="40"/>
    </row>
    <row r="23" spans="1:16" ht="14" x14ac:dyDescent="0.15">
      <c r="A23" s="87"/>
      <c r="B23" s="47"/>
      <c r="C23" s="55"/>
      <c r="D23" s="5" t="s">
        <v>26</v>
      </c>
      <c r="E23" s="331">
        <v>8011</v>
      </c>
      <c r="F23" s="401">
        <v>358369</v>
      </c>
      <c r="G23" s="262"/>
      <c r="H23" s="263">
        <f t="shared" ref="H23:H28" si="0">SUM(F23:G23)</f>
        <v>358369</v>
      </c>
      <c r="I23" s="335">
        <v>113579.34</v>
      </c>
      <c r="J23" s="262"/>
      <c r="K23" s="264">
        <f t="shared" ref="K23:K28" si="1">SUM(I23:J23)</f>
        <v>113579.34</v>
      </c>
      <c r="L23" s="262">
        <v>328566</v>
      </c>
      <c r="M23" s="262"/>
      <c r="N23" s="341">
        <f t="shared" ref="N23:N28" si="2">SUM(L23:M23)</f>
        <v>328566</v>
      </c>
      <c r="O23" s="40"/>
    </row>
    <row r="24" spans="1:16" ht="14" x14ac:dyDescent="0.15">
      <c r="A24" s="87"/>
      <c r="B24" s="47"/>
      <c r="C24" s="55"/>
      <c r="D24" s="201" t="s">
        <v>255</v>
      </c>
      <c r="E24" s="331">
        <v>8012</v>
      </c>
      <c r="F24" s="401">
        <v>132781</v>
      </c>
      <c r="G24" s="262"/>
      <c r="H24" s="263">
        <f t="shared" si="0"/>
        <v>132781</v>
      </c>
      <c r="I24" s="335">
        <v>64823</v>
      </c>
      <c r="J24" s="262"/>
      <c r="K24" s="264">
        <f t="shared" si="1"/>
        <v>64823</v>
      </c>
      <c r="L24" s="335">
        <v>144638</v>
      </c>
      <c r="M24" s="262"/>
      <c r="N24" s="341">
        <f t="shared" si="2"/>
        <v>144638</v>
      </c>
      <c r="O24" s="40"/>
    </row>
    <row r="25" spans="1:16" ht="14" x14ac:dyDescent="0.15">
      <c r="A25" s="87"/>
      <c r="B25" s="47"/>
      <c r="C25" s="55"/>
      <c r="D25" s="5" t="s">
        <v>27</v>
      </c>
      <c r="E25" s="331">
        <v>8019</v>
      </c>
      <c r="F25" s="335"/>
      <c r="G25" s="262"/>
      <c r="H25" s="263">
        <f t="shared" si="0"/>
        <v>0</v>
      </c>
      <c r="I25" s="335"/>
      <c r="J25" s="262"/>
      <c r="K25" s="264">
        <f t="shared" si="1"/>
        <v>0</v>
      </c>
      <c r="L25" s="335"/>
      <c r="M25" s="262"/>
      <c r="N25" s="341">
        <f t="shared" si="2"/>
        <v>0</v>
      </c>
      <c r="O25" s="40"/>
    </row>
    <row r="26" spans="1:16" ht="14" x14ac:dyDescent="0.15">
      <c r="A26" s="87"/>
      <c r="B26" s="47"/>
      <c r="C26" s="55"/>
      <c r="D26" s="5" t="s">
        <v>28</v>
      </c>
      <c r="E26" s="331" t="s">
        <v>29</v>
      </c>
      <c r="F26" s="335"/>
      <c r="G26" s="262"/>
      <c r="H26" s="263">
        <f t="shared" si="0"/>
        <v>0</v>
      </c>
      <c r="I26" s="335"/>
      <c r="J26" s="262"/>
      <c r="K26" s="264">
        <f t="shared" si="1"/>
        <v>0</v>
      </c>
      <c r="L26" s="335"/>
      <c r="M26" s="262"/>
      <c r="N26" s="341">
        <f t="shared" si="2"/>
        <v>0</v>
      </c>
      <c r="O26" s="40"/>
    </row>
    <row r="27" spans="1:16" ht="14" x14ac:dyDescent="0.15">
      <c r="A27" s="87"/>
      <c r="B27" s="47"/>
      <c r="C27" s="55"/>
      <c r="D27" s="5" t="s">
        <v>30</v>
      </c>
      <c r="E27" s="331" t="s">
        <v>31</v>
      </c>
      <c r="F27" s="335"/>
      <c r="G27" s="262"/>
      <c r="H27" s="263">
        <f t="shared" si="0"/>
        <v>0</v>
      </c>
      <c r="I27" s="335"/>
      <c r="J27" s="262"/>
      <c r="K27" s="264">
        <f t="shared" si="1"/>
        <v>0</v>
      </c>
      <c r="L27" s="335"/>
      <c r="M27" s="262"/>
      <c r="N27" s="341">
        <f t="shared" si="2"/>
        <v>0</v>
      </c>
      <c r="O27" s="40"/>
    </row>
    <row r="28" spans="1:16" ht="14" x14ac:dyDescent="0.15">
      <c r="A28" s="87"/>
      <c r="B28" s="47"/>
      <c r="C28" s="55"/>
      <c r="D28" s="5" t="s">
        <v>32</v>
      </c>
      <c r="E28" s="331" t="s">
        <v>33</v>
      </c>
      <c r="F28" s="335"/>
      <c r="G28" s="262"/>
      <c r="H28" s="263">
        <f t="shared" si="0"/>
        <v>0</v>
      </c>
      <c r="I28" s="335"/>
      <c r="J28" s="262"/>
      <c r="K28" s="264">
        <f t="shared" si="1"/>
        <v>0</v>
      </c>
      <c r="L28" s="335"/>
      <c r="M28" s="262"/>
      <c r="N28" s="341">
        <f t="shared" si="2"/>
        <v>0</v>
      </c>
      <c r="O28" s="40"/>
    </row>
    <row r="29" spans="1:16" ht="14" x14ac:dyDescent="0.15">
      <c r="A29" s="87"/>
      <c r="B29" s="47"/>
      <c r="C29" s="115"/>
      <c r="D29" s="5" t="s">
        <v>34</v>
      </c>
      <c r="E29" s="37"/>
      <c r="F29" s="353"/>
      <c r="G29" s="354"/>
      <c r="H29" s="355"/>
      <c r="I29" s="356"/>
      <c r="J29" s="357"/>
      <c r="K29" s="358"/>
      <c r="L29" s="359"/>
      <c r="M29" s="360"/>
      <c r="N29" s="207"/>
      <c r="O29" s="40"/>
    </row>
    <row r="30" spans="1:16" ht="14" x14ac:dyDescent="0.15">
      <c r="A30" s="87"/>
      <c r="B30" s="47"/>
      <c r="C30" s="55"/>
      <c r="D30" s="5" t="s">
        <v>35</v>
      </c>
      <c r="E30" s="331">
        <v>8092</v>
      </c>
      <c r="F30" s="335"/>
      <c r="G30" s="262"/>
      <c r="H30" s="263">
        <f>SUM(F30:G30)</f>
        <v>0</v>
      </c>
      <c r="I30" s="335"/>
      <c r="J30" s="262"/>
      <c r="K30" s="264">
        <f>SUM(I30:J30)</f>
        <v>0</v>
      </c>
      <c r="L30" s="335"/>
      <c r="M30" s="262"/>
      <c r="N30" s="341">
        <f>SUM(L30:M30)</f>
        <v>0</v>
      </c>
      <c r="O30" s="40"/>
    </row>
    <row r="31" spans="1:16" ht="16" x14ac:dyDescent="0.2">
      <c r="A31" s="97"/>
      <c r="B31" s="47" t="s">
        <v>23</v>
      </c>
      <c r="C31" s="55"/>
      <c r="D31" s="85" t="s">
        <v>36</v>
      </c>
      <c r="E31" s="331">
        <v>8096</v>
      </c>
      <c r="F31" s="398">
        <v>203719</v>
      </c>
      <c r="G31" s="262"/>
      <c r="H31" s="263">
        <f>SUM(F31:G31)</f>
        <v>203719</v>
      </c>
      <c r="I31" s="335">
        <v>98666.19</v>
      </c>
      <c r="J31" s="262"/>
      <c r="K31" s="264">
        <f>SUM(I31:J31)</f>
        <v>98666.19</v>
      </c>
      <c r="L31" s="335">
        <v>190388</v>
      </c>
      <c r="M31" s="262"/>
      <c r="N31" s="341">
        <f>SUM(L31:M31)</f>
        <v>190388</v>
      </c>
      <c r="O31" s="40"/>
    </row>
    <row r="32" spans="1:16" ht="14" x14ac:dyDescent="0.15">
      <c r="A32" s="87"/>
      <c r="B32" s="47"/>
      <c r="C32" s="55"/>
      <c r="D32" s="5" t="s">
        <v>37</v>
      </c>
      <c r="E32" s="350" t="s">
        <v>38</v>
      </c>
      <c r="F32" s="335"/>
      <c r="G32" s="262"/>
      <c r="H32" s="263">
        <f>SUM(F32:G32)</f>
        <v>0</v>
      </c>
      <c r="I32" s="335"/>
      <c r="J32" s="262"/>
      <c r="K32" s="264">
        <f>SUM(I32:J32)</f>
        <v>0</v>
      </c>
      <c r="L32" s="335"/>
      <c r="M32" s="262"/>
      <c r="N32" s="341">
        <f>SUM(L32:M32)</f>
        <v>0</v>
      </c>
      <c r="O32" s="40"/>
    </row>
    <row r="33" spans="1:15" ht="14" x14ac:dyDescent="0.15">
      <c r="A33" s="87"/>
      <c r="B33" s="47"/>
      <c r="C33" s="55"/>
      <c r="D33" s="5" t="s">
        <v>39</v>
      </c>
      <c r="E33" s="351" t="s">
        <v>23</v>
      </c>
      <c r="F33" s="369">
        <f t="shared" ref="F33:N33" si="3">SUM((F23:F28),(F30:F32))</f>
        <v>694869</v>
      </c>
      <c r="G33" s="369">
        <f t="shared" si="3"/>
        <v>0</v>
      </c>
      <c r="H33" s="369">
        <f t="shared" si="3"/>
        <v>694869</v>
      </c>
      <c r="I33" s="370">
        <f t="shared" si="3"/>
        <v>277068.53000000003</v>
      </c>
      <c r="J33" s="370">
        <f t="shared" si="3"/>
        <v>0</v>
      </c>
      <c r="K33" s="370">
        <f t="shared" si="3"/>
        <v>277068.53000000003</v>
      </c>
      <c r="L33" s="371">
        <f t="shared" si="3"/>
        <v>663592</v>
      </c>
      <c r="M33" s="371">
        <f t="shared" si="3"/>
        <v>0</v>
      </c>
      <c r="N33" s="352">
        <f t="shared" si="3"/>
        <v>663592</v>
      </c>
      <c r="O33" s="40"/>
    </row>
    <row r="34" spans="1:15" ht="14" x14ac:dyDescent="0.15">
      <c r="A34" s="87"/>
      <c r="B34" s="47"/>
      <c r="C34" s="55"/>
      <c r="D34" s="5"/>
      <c r="E34" s="3" t="s">
        <v>23</v>
      </c>
      <c r="F34" s="361"/>
      <c r="G34" s="362"/>
      <c r="H34" s="363"/>
      <c r="I34" s="364"/>
      <c r="J34" s="365"/>
      <c r="K34" s="366"/>
      <c r="L34" s="367"/>
      <c r="M34" s="368"/>
      <c r="N34" s="219"/>
      <c r="O34" s="40"/>
    </row>
    <row r="35" spans="1:15" ht="14" x14ac:dyDescent="0.15">
      <c r="A35" s="87"/>
      <c r="B35" s="47" t="s">
        <v>40</v>
      </c>
      <c r="C35" s="113" t="s">
        <v>41</v>
      </c>
      <c r="D35" s="5"/>
      <c r="E35" s="150" t="s">
        <v>23</v>
      </c>
      <c r="F35" s="373"/>
      <c r="G35" s="374"/>
      <c r="H35" s="375"/>
      <c r="I35" s="376"/>
      <c r="J35" s="377"/>
      <c r="K35" s="378"/>
      <c r="L35" s="340"/>
      <c r="M35" s="379"/>
      <c r="N35" s="228"/>
      <c r="O35" s="40"/>
    </row>
    <row r="36" spans="1:15" ht="16" x14ac:dyDescent="0.2">
      <c r="A36" s="87"/>
      <c r="B36" s="55"/>
      <c r="C36" s="55"/>
      <c r="D36" s="85" t="s">
        <v>42</v>
      </c>
      <c r="E36" s="331">
        <v>8290</v>
      </c>
      <c r="F36" s="396"/>
      <c r="G36" s="396">
        <v>37886</v>
      </c>
      <c r="H36" s="395">
        <f>SUM(F36:G36)</f>
        <v>37886</v>
      </c>
      <c r="I36" s="262"/>
      <c r="J36" s="262"/>
      <c r="K36" s="264">
        <f>SUM(I36:J36)</f>
        <v>0</v>
      </c>
      <c r="L36" s="262"/>
      <c r="M36" s="335">
        <v>49881</v>
      </c>
      <c r="N36" s="341">
        <f>SUM(L36:M36)</f>
        <v>49881</v>
      </c>
      <c r="O36" s="40"/>
    </row>
    <row r="37" spans="1:15" ht="16" x14ac:dyDescent="0.2">
      <c r="A37" s="87"/>
      <c r="B37" s="55"/>
      <c r="C37" s="55"/>
      <c r="D37" s="5" t="s">
        <v>43</v>
      </c>
      <c r="E37" s="331" t="s">
        <v>44</v>
      </c>
      <c r="F37" s="396"/>
      <c r="G37" s="396">
        <v>45000</v>
      </c>
      <c r="H37" s="395">
        <f>SUM(F37:G37)</f>
        <v>45000</v>
      </c>
      <c r="I37" s="262"/>
      <c r="J37" s="335"/>
      <c r="K37" s="264">
        <f>SUM(I37:J37)</f>
        <v>0</v>
      </c>
      <c r="L37" s="262"/>
      <c r="M37" s="335">
        <v>9000</v>
      </c>
      <c r="N37" s="341">
        <f>SUM(L37:M37)</f>
        <v>9000</v>
      </c>
      <c r="O37" s="40"/>
    </row>
    <row r="38" spans="1:15" ht="16" x14ac:dyDescent="0.2">
      <c r="A38" s="87"/>
      <c r="B38" s="55"/>
      <c r="C38" s="55"/>
      <c r="D38" s="5" t="s">
        <v>45</v>
      </c>
      <c r="E38" s="331">
        <v>8220</v>
      </c>
      <c r="F38" s="396"/>
      <c r="G38" s="396">
        <v>12000</v>
      </c>
      <c r="H38" s="395">
        <f>SUM(F38:G38)</f>
        <v>12000</v>
      </c>
      <c r="I38" s="262"/>
      <c r="J38" s="335"/>
      <c r="K38" s="264">
        <f>SUM(I38:J38)</f>
        <v>0</v>
      </c>
      <c r="L38" s="262"/>
      <c r="M38" s="335">
        <v>12000</v>
      </c>
      <c r="N38" s="341">
        <f>SUM(L38:M38)</f>
        <v>12000</v>
      </c>
      <c r="O38" s="40"/>
    </row>
    <row r="39" spans="1:15" ht="14" x14ac:dyDescent="0.15">
      <c r="A39" s="87"/>
      <c r="B39" s="55"/>
      <c r="C39" s="55"/>
      <c r="D39" s="85" t="s">
        <v>46</v>
      </c>
      <c r="E39" s="372" t="s">
        <v>47</v>
      </c>
      <c r="F39" s="262"/>
      <c r="G39" s="335"/>
      <c r="H39" s="395">
        <f>SUM(F39:G39)</f>
        <v>0</v>
      </c>
      <c r="I39" s="262"/>
      <c r="J39" s="335"/>
      <c r="K39" s="264">
        <f>SUM(I39:J39)</f>
        <v>0</v>
      </c>
      <c r="L39" s="262"/>
      <c r="M39" s="335"/>
      <c r="N39" s="341">
        <f>SUM(L39:M39)</f>
        <v>0</v>
      </c>
      <c r="O39" s="40"/>
    </row>
    <row r="40" spans="1:15" ht="14" x14ac:dyDescent="0.15">
      <c r="A40" s="87"/>
      <c r="B40" s="55"/>
      <c r="C40" s="55"/>
      <c r="D40" s="5" t="s">
        <v>48</v>
      </c>
      <c r="E40" s="351" t="s">
        <v>23</v>
      </c>
      <c r="F40" s="369">
        <f t="shared" ref="F40:N40" si="4">SUM(F36:F39)</f>
        <v>0</v>
      </c>
      <c r="G40" s="369">
        <f t="shared" si="4"/>
        <v>94886</v>
      </c>
      <c r="H40" s="369">
        <f t="shared" si="4"/>
        <v>94886</v>
      </c>
      <c r="I40" s="370">
        <f t="shared" si="4"/>
        <v>0</v>
      </c>
      <c r="J40" s="370">
        <f t="shared" si="4"/>
        <v>0</v>
      </c>
      <c r="K40" s="370">
        <f t="shared" si="4"/>
        <v>0</v>
      </c>
      <c r="L40" s="371">
        <f t="shared" si="4"/>
        <v>0</v>
      </c>
      <c r="M40" s="371">
        <f t="shared" si="4"/>
        <v>70881</v>
      </c>
      <c r="N40" s="352">
        <f t="shared" si="4"/>
        <v>70881</v>
      </c>
      <c r="O40" s="40"/>
    </row>
    <row r="41" spans="1:15" ht="14" x14ac:dyDescent="0.15">
      <c r="A41" s="87"/>
      <c r="B41" s="55"/>
      <c r="C41" s="55"/>
      <c r="D41" s="5"/>
      <c r="E41" s="3" t="s">
        <v>23</v>
      </c>
      <c r="F41" s="361"/>
      <c r="G41" s="362"/>
      <c r="H41" s="363"/>
      <c r="I41" s="364"/>
      <c r="J41" s="365"/>
      <c r="K41" s="366"/>
      <c r="L41" s="367"/>
      <c r="M41" s="368"/>
      <c r="N41" s="219"/>
      <c r="O41" s="40"/>
    </row>
    <row r="42" spans="1:15" ht="14" x14ac:dyDescent="0.15">
      <c r="A42" s="97"/>
      <c r="B42" s="47" t="s">
        <v>49</v>
      </c>
      <c r="C42" s="55" t="s">
        <v>50</v>
      </c>
      <c r="D42" s="5"/>
      <c r="E42" s="150" t="s">
        <v>23</v>
      </c>
      <c r="F42" s="220"/>
      <c r="G42" s="221"/>
      <c r="H42" s="222"/>
      <c r="I42" s="223"/>
      <c r="J42" s="224"/>
      <c r="K42" s="225"/>
      <c r="L42" s="226"/>
      <c r="M42" s="227"/>
      <c r="N42" s="228"/>
      <c r="O42" s="40"/>
    </row>
    <row r="43" spans="1:15" ht="14" x14ac:dyDescent="0.15">
      <c r="A43" s="97"/>
      <c r="B43" s="47"/>
      <c r="C43" s="55"/>
      <c r="D43" s="27" t="s">
        <v>51</v>
      </c>
      <c r="E43" s="37" t="s">
        <v>52</v>
      </c>
      <c r="F43" s="229"/>
      <c r="G43" s="229"/>
      <c r="H43" s="204">
        <f>SUM(F43:G43)</f>
        <v>0</v>
      </c>
      <c r="I43" s="229"/>
      <c r="J43" s="229"/>
      <c r="K43" s="205">
        <f>SUM(I43:J43)</f>
        <v>0</v>
      </c>
      <c r="L43" s="229"/>
      <c r="M43" s="229"/>
      <c r="N43" s="206">
        <f>SUM(L43:M43)</f>
        <v>0</v>
      </c>
      <c r="O43" s="40"/>
    </row>
    <row r="44" spans="1:15" ht="14" x14ac:dyDescent="0.15">
      <c r="A44" s="97"/>
      <c r="B44" s="47"/>
      <c r="C44" s="55"/>
      <c r="D44" s="5" t="s">
        <v>53</v>
      </c>
      <c r="E44" s="37" t="s">
        <v>54</v>
      </c>
      <c r="F44" s="203"/>
      <c r="G44" s="203"/>
      <c r="H44" s="204">
        <f>SUM(F44:G44)</f>
        <v>0</v>
      </c>
      <c r="I44" s="203"/>
      <c r="J44" s="203"/>
      <c r="K44" s="205">
        <f>SUM(I44:J44)</f>
        <v>0</v>
      </c>
      <c r="L44" s="203"/>
      <c r="M44" s="203"/>
      <c r="N44" s="206">
        <f>SUM(L44:M44)</f>
        <v>0</v>
      </c>
      <c r="O44" s="40"/>
    </row>
    <row r="45" spans="1:15" ht="16" x14ac:dyDescent="0.2">
      <c r="A45" s="97"/>
      <c r="B45" s="55"/>
      <c r="C45" s="55"/>
      <c r="D45" s="5" t="s">
        <v>55</v>
      </c>
      <c r="E45" s="37" t="s">
        <v>56</v>
      </c>
      <c r="F45" s="393">
        <v>450000</v>
      </c>
      <c r="G45" s="394"/>
      <c r="H45" s="204">
        <f>SUM(F45:G45)</f>
        <v>450000</v>
      </c>
      <c r="I45" s="202">
        <v>63768.800000000003</v>
      </c>
      <c r="J45" s="202"/>
      <c r="K45" s="205">
        <f>SUM(I45:J45)</f>
        <v>63768.800000000003</v>
      </c>
      <c r="L45" s="202">
        <v>121528</v>
      </c>
      <c r="M45" s="202">
        <v>45000</v>
      </c>
      <c r="N45" s="206">
        <f>SUM(L45:M45)</f>
        <v>166528</v>
      </c>
      <c r="O45" s="40"/>
    </row>
    <row r="46" spans="1:15" ht="14" x14ac:dyDescent="0.15">
      <c r="A46" s="97"/>
      <c r="B46" s="55"/>
      <c r="C46" s="55"/>
      <c r="D46" s="7" t="s">
        <v>57</v>
      </c>
      <c r="E46" s="95" t="s">
        <v>23</v>
      </c>
      <c r="F46" s="208">
        <f t="shared" ref="F46:N46" si="5">SUM(F43:F45)</f>
        <v>450000</v>
      </c>
      <c r="G46" s="208">
        <f t="shared" si="5"/>
        <v>0</v>
      </c>
      <c r="H46" s="208">
        <f t="shared" si="5"/>
        <v>450000</v>
      </c>
      <c r="I46" s="209">
        <f t="shared" si="5"/>
        <v>63768.800000000003</v>
      </c>
      <c r="J46" s="209">
        <f t="shared" si="5"/>
        <v>0</v>
      </c>
      <c r="K46" s="209">
        <f t="shared" si="5"/>
        <v>63768.800000000003</v>
      </c>
      <c r="L46" s="210">
        <f t="shared" si="5"/>
        <v>121528</v>
      </c>
      <c r="M46" s="210">
        <f t="shared" si="5"/>
        <v>45000</v>
      </c>
      <c r="N46" s="210">
        <f t="shared" si="5"/>
        <v>166528</v>
      </c>
      <c r="O46" s="40"/>
    </row>
    <row r="47" spans="1:15" ht="14" x14ac:dyDescent="0.15">
      <c r="A47" s="97"/>
      <c r="B47" s="55"/>
      <c r="C47" s="55"/>
      <c r="D47" s="7"/>
      <c r="E47" s="3" t="s">
        <v>23</v>
      </c>
      <c r="F47" s="211"/>
      <c r="G47" s="212"/>
      <c r="H47" s="213"/>
      <c r="I47" s="214"/>
      <c r="J47" s="215"/>
      <c r="K47" s="216"/>
      <c r="L47" s="217"/>
      <c r="M47" s="218"/>
      <c r="N47" s="219"/>
      <c r="O47" s="40"/>
    </row>
    <row r="48" spans="1:15" ht="14" x14ac:dyDescent="0.15">
      <c r="A48" s="97"/>
      <c r="B48" s="47" t="s">
        <v>58</v>
      </c>
      <c r="C48" s="55" t="s">
        <v>59</v>
      </c>
      <c r="D48" s="5"/>
      <c r="E48" s="150" t="s">
        <v>23</v>
      </c>
      <c r="F48" s="220"/>
      <c r="G48" s="221"/>
      <c r="H48" s="222"/>
      <c r="I48" s="223"/>
      <c r="J48" s="224"/>
      <c r="K48" s="225"/>
      <c r="L48" s="226"/>
      <c r="M48" s="227"/>
      <c r="N48" s="228"/>
      <c r="O48" s="40"/>
    </row>
    <row r="49" spans="1:15" ht="16" x14ac:dyDescent="0.2">
      <c r="A49" s="97"/>
      <c r="B49" s="55"/>
      <c r="C49" s="55"/>
      <c r="D49" s="5" t="s">
        <v>60</v>
      </c>
      <c r="E49" s="37" t="s">
        <v>61</v>
      </c>
      <c r="F49" s="393"/>
      <c r="G49" s="394">
        <v>20000</v>
      </c>
      <c r="H49" s="204">
        <f>SUM(F49:G49)</f>
        <v>20000</v>
      </c>
      <c r="I49" s="202">
        <v>2830.69</v>
      </c>
      <c r="J49" s="203"/>
      <c r="K49" s="205">
        <f>SUM(I49:J49)</f>
        <v>2830.69</v>
      </c>
      <c r="L49" s="202"/>
      <c r="M49" s="203">
        <v>20000</v>
      </c>
      <c r="N49" s="206">
        <f>SUM(L49:M49)</f>
        <v>20000</v>
      </c>
      <c r="O49" s="40"/>
    </row>
    <row r="50" spans="1:15" ht="14" x14ac:dyDescent="0.15">
      <c r="A50" s="97"/>
      <c r="B50" s="55"/>
      <c r="C50" s="55"/>
      <c r="D50" s="5" t="s">
        <v>62</v>
      </c>
      <c r="E50" s="95" t="s">
        <v>23</v>
      </c>
      <c r="F50" s="208">
        <f t="shared" ref="F50:N50" si="6">SUM(F49:F49)</f>
        <v>0</v>
      </c>
      <c r="G50" s="208">
        <f t="shared" si="6"/>
        <v>20000</v>
      </c>
      <c r="H50" s="208">
        <f t="shared" si="6"/>
        <v>20000</v>
      </c>
      <c r="I50" s="209">
        <f t="shared" si="6"/>
        <v>2830.69</v>
      </c>
      <c r="J50" s="209">
        <f t="shared" si="6"/>
        <v>0</v>
      </c>
      <c r="K50" s="209">
        <f t="shared" si="6"/>
        <v>2830.69</v>
      </c>
      <c r="L50" s="210">
        <f t="shared" si="6"/>
        <v>0</v>
      </c>
      <c r="M50" s="210">
        <f t="shared" si="6"/>
        <v>20000</v>
      </c>
      <c r="N50" s="210">
        <f t="shared" si="6"/>
        <v>20000</v>
      </c>
      <c r="O50" s="40"/>
    </row>
    <row r="51" spans="1:15" ht="15.75" customHeight="1" x14ac:dyDescent="0.15">
      <c r="A51" s="97"/>
      <c r="B51" s="55"/>
      <c r="C51" s="55" t="s">
        <v>23</v>
      </c>
      <c r="D51" s="5" t="s">
        <v>23</v>
      </c>
      <c r="E51" s="3" t="s">
        <v>23</v>
      </c>
      <c r="F51" s="230"/>
      <c r="G51" s="231"/>
      <c r="H51" s="232"/>
      <c r="I51" s="233"/>
      <c r="J51" s="234"/>
      <c r="K51" s="235"/>
      <c r="L51" s="236"/>
      <c r="M51" s="237"/>
      <c r="N51" s="238"/>
      <c r="O51" s="40"/>
    </row>
    <row r="52" spans="1:15" ht="15.75" customHeight="1" x14ac:dyDescent="0.15">
      <c r="A52" s="103"/>
      <c r="B52" s="6" t="s">
        <v>63</v>
      </c>
      <c r="C52" s="147" t="s">
        <v>64</v>
      </c>
      <c r="D52" s="32"/>
      <c r="E52" s="150" t="s">
        <v>23</v>
      </c>
      <c r="F52" s="208">
        <f t="shared" ref="F52:N52" si="7">SUM(F33,F40,F46,F50)</f>
        <v>1144869</v>
      </c>
      <c r="G52" s="208">
        <f t="shared" si="7"/>
        <v>114886</v>
      </c>
      <c r="H52" s="208">
        <f t="shared" si="7"/>
        <v>1259755</v>
      </c>
      <c r="I52" s="209">
        <f t="shared" si="7"/>
        <v>343668.02</v>
      </c>
      <c r="J52" s="209">
        <f t="shared" si="7"/>
        <v>0</v>
      </c>
      <c r="K52" s="209">
        <f t="shared" si="7"/>
        <v>343668.02</v>
      </c>
      <c r="L52" s="210">
        <f t="shared" si="7"/>
        <v>785120</v>
      </c>
      <c r="M52" s="210">
        <f t="shared" si="7"/>
        <v>135881</v>
      </c>
      <c r="N52" s="210">
        <f t="shared" si="7"/>
        <v>921001</v>
      </c>
      <c r="O52" s="40"/>
    </row>
    <row r="53" spans="1:15" ht="14" x14ac:dyDescent="0.15">
      <c r="A53" s="152"/>
      <c r="B53" s="101"/>
      <c r="C53" s="125"/>
      <c r="D53" s="125"/>
      <c r="E53" s="93" t="s">
        <v>23</v>
      </c>
      <c r="F53" s="239"/>
      <c r="G53" s="239"/>
      <c r="H53" s="240"/>
      <c r="I53" s="239"/>
      <c r="J53" s="239"/>
      <c r="K53" s="240"/>
      <c r="L53" s="239"/>
      <c r="M53" s="239"/>
      <c r="N53" s="241"/>
      <c r="O53" s="40"/>
    </row>
    <row r="54" spans="1:15" ht="14" x14ac:dyDescent="0.15">
      <c r="A54" s="87" t="s">
        <v>65</v>
      </c>
      <c r="B54" s="47" t="s">
        <v>66</v>
      </c>
      <c r="C54" s="55"/>
      <c r="D54" s="5"/>
      <c r="E54" s="3" t="s">
        <v>23</v>
      </c>
      <c r="F54" s="242"/>
      <c r="G54" s="243"/>
      <c r="H54" s="244"/>
      <c r="I54" s="245"/>
      <c r="J54" s="246"/>
      <c r="K54" s="247"/>
      <c r="L54" s="248"/>
      <c r="M54" s="249"/>
      <c r="N54" s="250"/>
      <c r="O54" s="40"/>
    </row>
    <row r="55" spans="1:15" ht="14" x14ac:dyDescent="0.15">
      <c r="A55" s="97"/>
      <c r="B55" s="47" t="s">
        <v>24</v>
      </c>
      <c r="C55" s="55" t="s">
        <v>67</v>
      </c>
      <c r="D55" s="5"/>
      <c r="E55" s="150" t="s">
        <v>23</v>
      </c>
      <c r="F55" s="373"/>
      <c r="G55" s="374"/>
      <c r="H55" s="375"/>
      <c r="I55" s="376"/>
      <c r="J55" s="377"/>
      <c r="K55" s="378"/>
      <c r="L55" s="340"/>
      <c r="M55" s="379"/>
      <c r="N55" s="228"/>
      <c r="O55" s="40"/>
    </row>
    <row r="56" spans="1:15" ht="14" x14ac:dyDescent="0.15">
      <c r="A56" s="97"/>
      <c r="B56" s="55"/>
      <c r="C56" s="55"/>
      <c r="D56" s="85" t="s">
        <v>68</v>
      </c>
      <c r="E56" s="331">
        <v>1100</v>
      </c>
      <c r="F56" s="401">
        <v>363614</v>
      </c>
      <c r="G56" s="402">
        <v>98886</v>
      </c>
      <c r="H56" s="263">
        <f>SUM(F56:G56)</f>
        <v>462500</v>
      </c>
      <c r="I56" s="335">
        <v>151527.07999999999</v>
      </c>
      <c r="J56" s="335"/>
      <c r="K56" s="264">
        <f>SUM(I56:J56)</f>
        <v>151527.07999999999</v>
      </c>
      <c r="L56" s="335">
        <v>342619</v>
      </c>
      <c r="M56" s="335">
        <v>119881</v>
      </c>
      <c r="N56" s="341">
        <f>SUM(L56:M56)</f>
        <v>462500</v>
      </c>
      <c r="O56" s="40"/>
    </row>
    <row r="57" spans="1:15" ht="14" x14ac:dyDescent="0.15">
      <c r="A57" s="97"/>
      <c r="B57" s="55"/>
      <c r="C57" s="55"/>
      <c r="D57" s="5" t="s">
        <v>69</v>
      </c>
      <c r="E57" s="331">
        <v>1200</v>
      </c>
      <c r="F57" s="401">
        <v>17000</v>
      </c>
      <c r="G57" s="402"/>
      <c r="H57" s="263">
        <f>SUM(F57:G57)</f>
        <v>17000</v>
      </c>
      <c r="I57" s="335"/>
      <c r="J57" s="335"/>
      <c r="K57" s="264">
        <f>SUM(I57:J57)</f>
        <v>0</v>
      </c>
      <c r="L57" s="335">
        <v>50000</v>
      </c>
      <c r="M57" s="335"/>
      <c r="N57" s="341">
        <f>SUM(L57:M57)</f>
        <v>50000</v>
      </c>
      <c r="O57" s="40"/>
    </row>
    <row r="58" spans="1:15" ht="14" x14ac:dyDescent="0.15">
      <c r="A58" s="97"/>
      <c r="B58" s="55"/>
      <c r="C58" s="55"/>
      <c r="D58" s="5" t="s">
        <v>70</v>
      </c>
      <c r="E58" s="331">
        <v>1300</v>
      </c>
      <c r="F58" s="401">
        <v>111000</v>
      </c>
      <c r="G58" s="402"/>
      <c r="H58" s="263">
        <f>SUM(F58:G58)</f>
        <v>111000</v>
      </c>
      <c r="I58" s="335"/>
      <c r="J58" s="335"/>
      <c r="K58" s="264">
        <f>SUM(I58:J58)</f>
        <v>0</v>
      </c>
      <c r="L58" s="335">
        <v>48000</v>
      </c>
      <c r="M58" s="335"/>
      <c r="N58" s="341">
        <f>SUM(L58:M58)</f>
        <v>48000</v>
      </c>
      <c r="O58" s="40"/>
    </row>
    <row r="59" spans="1:15" ht="14" x14ac:dyDescent="0.15">
      <c r="A59" s="97"/>
      <c r="B59" s="55"/>
      <c r="C59" s="55"/>
      <c r="D59" s="5" t="s">
        <v>71</v>
      </c>
      <c r="E59" s="331">
        <v>1900</v>
      </c>
      <c r="F59" s="401"/>
      <c r="G59" s="402"/>
      <c r="H59" s="263">
        <f>SUM(F59:G59)</f>
        <v>0</v>
      </c>
      <c r="I59" s="335"/>
      <c r="J59" s="335"/>
      <c r="K59" s="264">
        <f>SUM(I59:J59)</f>
        <v>0</v>
      </c>
      <c r="L59" s="335"/>
      <c r="M59" s="335"/>
      <c r="N59" s="341">
        <f>SUM(L59:M59)</f>
        <v>0</v>
      </c>
      <c r="O59" s="40"/>
    </row>
    <row r="60" spans="1:15" ht="14" x14ac:dyDescent="0.15">
      <c r="A60" s="97"/>
      <c r="B60" s="55"/>
      <c r="C60" s="55"/>
      <c r="D60" s="5" t="s">
        <v>72</v>
      </c>
      <c r="E60" s="351" t="s">
        <v>23</v>
      </c>
      <c r="F60" s="369">
        <f t="shared" ref="F60:N60" si="8">SUM(F56:F59)</f>
        <v>491614</v>
      </c>
      <c r="G60" s="369">
        <f t="shared" si="8"/>
        <v>98886</v>
      </c>
      <c r="H60" s="369">
        <f t="shared" si="8"/>
        <v>590500</v>
      </c>
      <c r="I60" s="370">
        <f t="shared" si="8"/>
        <v>151527.07999999999</v>
      </c>
      <c r="J60" s="370">
        <f t="shared" si="8"/>
        <v>0</v>
      </c>
      <c r="K60" s="370">
        <f t="shared" si="8"/>
        <v>151527.07999999999</v>
      </c>
      <c r="L60" s="371">
        <f t="shared" si="8"/>
        <v>440619</v>
      </c>
      <c r="M60" s="371">
        <f t="shared" si="8"/>
        <v>119881</v>
      </c>
      <c r="N60" s="352">
        <f t="shared" si="8"/>
        <v>560500</v>
      </c>
      <c r="O60" s="40"/>
    </row>
    <row r="61" spans="1:15" ht="14" x14ac:dyDescent="0.15">
      <c r="A61" s="30"/>
      <c r="B61" s="115"/>
      <c r="C61" s="115"/>
      <c r="D61" s="7"/>
      <c r="E61" s="3" t="s">
        <v>23</v>
      </c>
      <c r="F61" s="361"/>
      <c r="G61" s="362"/>
      <c r="H61" s="363"/>
      <c r="I61" s="364"/>
      <c r="J61" s="365"/>
      <c r="K61" s="366"/>
      <c r="L61" s="367"/>
      <c r="M61" s="368"/>
      <c r="N61" s="219"/>
      <c r="O61" s="40"/>
    </row>
    <row r="62" spans="1:15" ht="14" x14ac:dyDescent="0.15">
      <c r="A62" s="30"/>
      <c r="B62" s="71" t="s">
        <v>40</v>
      </c>
      <c r="C62" s="115" t="s">
        <v>73</v>
      </c>
      <c r="D62" s="7"/>
      <c r="E62" s="150" t="s">
        <v>23</v>
      </c>
      <c r="F62" s="373"/>
      <c r="G62" s="221"/>
      <c r="H62" s="222"/>
      <c r="I62" s="223"/>
      <c r="J62" s="224"/>
      <c r="K62" s="225"/>
      <c r="L62" s="340"/>
      <c r="M62" s="227"/>
      <c r="N62" s="228"/>
      <c r="O62" s="40"/>
    </row>
    <row r="63" spans="1:15" ht="16" x14ac:dyDescent="0.2">
      <c r="A63" s="30"/>
      <c r="B63" s="71"/>
      <c r="C63" s="115"/>
      <c r="D63" s="84" t="s">
        <v>74</v>
      </c>
      <c r="E63" s="331">
        <v>2100</v>
      </c>
      <c r="F63" s="398"/>
      <c r="G63" s="394"/>
      <c r="H63" s="204">
        <f>SUM(F63:G63)</f>
        <v>0</v>
      </c>
      <c r="I63" s="251"/>
      <c r="J63" s="203"/>
      <c r="K63" s="338">
        <f>SUM(I63:J63)</f>
        <v>0</v>
      </c>
      <c r="L63" s="335"/>
      <c r="M63" s="332"/>
      <c r="N63" s="206">
        <f>SUM(L63:M63)</f>
        <v>0</v>
      </c>
      <c r="O63" s="40"/>
    </row>
    <row r="64" spans="1:15" ht="16" x14ac:dyDescent="0.2">
      <c r="A64" s="97"/>
      <c r="B64" s="55"/>
      <c r="C64" s="55"/>
      <c r="D64" s="5" t="s">
        <v>75</v>
      </c>
      <c r="E64" s="331">
        <v>2200</v>
      </c>
      <c r="F64" s="398"/>
      <c r="G64" s="394"/>
      <c r="H64" s="204">
        <f>SUM(F64:G64)</f>
        <v>0</v>
      </c>
      <c r="I64" s="335"/>
      <c r="J64" s="203"/>
      <c r="K64" s="338">
        <f>SUM(I64:J64)</f>
        <v>0</v>
      </c>
      <c r="L64" s="335"/>
      <c r="M64" s="332"/>
      <c r="N64" s="206">
        <f>SUM(L64:M64)</f>
        <v>0</v>
      </c>
      <c r="O64" s="40"/>
    </row>
    <row r="65" spans="1:15" ht="16" x14ac:dyDescent="0.2">
      <c r="A65" s="97"/>
      <c r="B65" s="55"/>
      <c r="C65" s="55"/>
      <c r="D65" s="5" t="s">
        <v>76</v>
      </c>
      <c r="E65" s="331">
        <v>2300</v>
      </c>
      <c r="F65" s="398"/>
      <c r="G65" s="394"/>
      <c r="H65" s="204">
        <f>SUM(F65:G65)</f>
        <v>0</v>
      </c>
      <c r="I65" s="335"/>
      <c r="J65" s="203"/>
      <c r="K65" s="338">
        <f>SUM(I65:J65)</f>
        <v>0</v>
      </c>
      <c r="L65" s="335">
        <v>68000</v>
      </c>
      <c r="M65" s="332"/>
      <c r="N65" s="206">
        <f>SUM(L65:M65)</f>
        <v>68000</v>
      </c>
      <c r="O65" s="40"/>
    </row>
    <row r="66" spans="1:15" ht="16" x14ac:dyDescent="0.2">
      <c r="A66" s="97"/>
      <c r="B66" s="55"/>
      <c r="C66" s="55"/>
      <c r="D66" s="5" t="s">
        <v>77</v>
      </c>
      <c r="E66" s="331">
        <v>2400</v>
      </c>
      <c r="F66" s="398">
        <v>55000</v>
      </c>
      <c r="G66" s="394"/>
      <c r="H66" s="204">
        <f>SUM(F66:G66)</f>
        <v>55000</v>
      </c>
      <c r="I66" s="335">
        <v>13312.5</v>
      </c>
      <c r="J66" s="203"/>
      <c r="K66" s="338">
        <f>SUM(I66:J66)</f>
        <v>13312.5</v>
      </c>
      <c r="L66" s="335">
        <v>55000</v>
      </c>
      <c r="M66" s="332"/>
      <c r="N66" s="206">
        <f>SUM(L66:M66)</f>
        <v>55000</v>
      </c>
      <c r="O66" s="40"/>
    </row>
    <row r="67" spans="1:15" ht="16" x14ac:dyDescent="0.2">
      <c r="A67" s="97"/>
      <c r="B67" s="55"/>
      <c r="C67" s="55"/>
      <c r="D67" s="5" t="s">
        <v>78</v>
      </c>
      <c r="E67" s="331">
        <v>2900</v>
      </c>
      <c r="F67" s="398"/>
      <c r="G67" s="394"/>
      <c r="H67" s="204">
        <f>SUM(F67:G67)</f>
        <v>0</v>
      </c>
      <c r="I67" s="335"/>
      <c r="J67" s="203"/>
      <c r="K67" s="338">
        <f>SUM(I67:J67)</f>
        <v>0</v>
      </c>
      <c r="L67" s="335"/>
      <c r="M67" s="332"/>
      <c r="N67" s="206">
        <f>SUM(L67:M67)</f>
        <v>0</v>
      </c>
      <c r="O67" s="40"/>
    </row>
    <row r="68" spans="1:15" ht="14" x14ac:dyDescent="0.15">
      <c r="A68" s="97"/>
      <c r="B68" s="55"/>
      <c r="C68" s="55"/>
      <c r="D68" s="5" t="s">
        <v>79</v>
      </c>
      <c r="E68" s="95" t="s">
        <v>23</v>
      </c>
      <c r="F68" s="334">
        <f t="shared" ref="F68:N68" si="9">SUM(F63:F67)</f>
        <v>55000</v>
      </c>
      <c r="G68" s="208">
        <f t="shared" si="9"/>
        <v>0</v>
      </c>
      <c r="H68" s="208">
        <f t="shared" si="9"/>
        <v>55000</v>
      </c>
      <c r="I68" s="209">
        <f t="shared" si="9"/>
        <v>13312.5</v>
      </c>
      <c r="J68" s="209">
        <f t="shared" si="9"/>
        <v>0</v>
      </c>
      <c r="K68" s="209">
        <f t="shared" si="9"/>
        <v>13312.5</v>
      </c>
      <c r="L68" s="339">
        <f t="shared" si="9"/>
        <v>123000</v>
      </c>
      <c r="M68" s="210">
        <f t="shared" si="9"/>
        <v>0</v>
      </c>
      <c r="N68" s="210">
        <f t="shared" si="9"/>
        <v>123000</v>
      </c>
      <c r="O68" s="40"/>
    </row>
    <row r="69" spans="1:15" ht="14" x14ac:dyDescent="0.15">
      <c r="A69" s="97"/>
      <c r="B69" s="55"/>
      <c r="C69" s="55"/>
      <c r="D69" s="5"/>
      <c r="E69" s="3"/>
      <c r="F69" s="211"/>
      <c r="G69" s="212"/>
      <c r="H69" s="252"/>
      <c r="I69" s="214"/>
      <c r="J69" s="215"/>
      <c r="K69" s="253"/>
      <c r="L69" s="217"/>
      <c r="M69" s="218"/>
      <c r="N69" s="254"/>
      <c r="O69" s="40"/>
    </row>
    <row r="70" spans="1:15" ht="14" x14ac:dyDescent="0.15">
      <c r="A70" s="97"/>
      <c r="B70" s="47" t="s">
        <v>49</v>
      </c>
      <c r="C70" s="55" t="s">
        <v>80</v>
      </c>
      <c r="D70" s="5"/>
      <c r="E70" s="150" t="s">
        <v>23</v>
      </c>
      <c r="F70" s="220"/>
      <c r="G70" s="221"/>
      <c r="H70" s="222"/>
      <c r="I70" s="223"/>
      <c r="J70" s="224"/>
      <c r="K70" s="225"/>
      <c r="L70" s="226"/>
      <c r="M70" s="227"/>
      <c r="N70" s="228"/>
      <c r="O70" s="40"/>
    </row>
    <row r="71" spans="1:15" ht="16" x14ac:dyDescent="0.2">
      <c r="A71" s="97"/>
      <c r="B71" s="55"/>
      <c r="C71" s="55"/>
      <c r="D71" s="102" t="s">
        <v>81</v>
      </c>
      <c r="E71" s="37" t="s">
        <v>82</v>
      </c>
      <c r="F71" s="399">
        <v>116000</v>
      </c>
      <c r="G71" s="203"/>
      <c r="H71" s="204">
        <f t="shared" ref="H71:H80" si="10">SUM(F71:G71)</f>
        <v>116000</v>
      </c>
      <c r="I71" s="333">
        <v>25391.79</v>
      </c>
      <c r="J71" s="203"/>
      <c r="K71" s="205">
        <f t="shared" ref="K71:K80" si="11">SUM(I71:J71)</f>
        <v>25391.79</v>
      </c>
      <c r="L71" s="333">
        <v>78250</v>
      </c>
      <c r="M71" s="203"/>
      <c r="N71" s="206">
        <f t="shared" ref="N71:N80" si="12">SUM(L71:M71)</f>
        <v>78250</v>
      </c>
      <c r="O71" s="40"/>
    </row>
    <row r="72" spans="1:15" ht="16" x14ac:dyDescent="0.2">
      <c r="A72" s="97"/>
      <c r="B72" s="55"/>
      <c r="C72" s="55"/>
      <c r="D72" s="102" t="s">
        <v>83</v>
      </c>
      <c r="E72" s="331" t="s">
        <v>84</v>
      </c>
      <c r="F72" s="398">
        <v>12650</v>
      </c>
      <c r="G72" s="332"/>
      <c r="H72" s="336">
        <f t="shared" si="10"/>
        <v>12650</v>
      </c>
      <c r="I72" s="335">
        <v>5966.03</v>
      </c>
      <c r="J72" s="332"/>
      <c r="K72" s="338">
        <f t="shared" si="11"/>
        <v>5966.03</v>
      </c>
      <c r="L72" s="335">
        <v>27000</v>
      </c>
      <c r="M72" s="332"/>
      <c r="N72" s="206">
        <f t="shared" si="12"/>
        <v>27000</v>
      </c>
      <c r="O72" s="40"/>
    </row>
    <row r="73" spans="1:15" ht="16" x14ac:dyDescent="0.2">
      <c r="A73" s="97"/>
      <c r="B73" s="55"/>
      <c r="C73" s="55"/>
      <c r="D73" s="102" t="s">
        <v>85</v>
      </c>
      <c r="E73" s="331" t="s">
        <v>86</v>
      </c>
      <c r="F73" s="398">
        <v>12500</v>
      </c>
      <c r="G73" s="332"/>
      <c r="H73" s="336">
        <f t="shared" si="10"/>
        <v>12500</v>
      </c>
      <c r="I73" s="335">
        <v>3820</v>
      </c>
      <c r="J73" s="332"/>
      <c r="K73" s="338">
        <f t="shared" si="11"/>
        <v>3820</v>
      </c>
      <c r="L73" s="335">
        <v>18000</v>
      </c>
      <c r="M73" s="332"/>
      <c r="N73" s="206">
        <f t="shared" si="12"/>
        <v>18000</v>
      </c>
      <c r="O73" s="40"/>
    </row>
    <row r="74" spans="1:15" ht="16" x14ac:dyDescent="0.2">
      <c r="A74" s="97"/>
      <c r="B74" s="55"/>
      <c r="C74" s="55"/>
      <c r="D74" s="5" t="s">
        <v>87</v>
      </c>
      <c r="E74" s="331" t="s">
        <v>88</v>
      </c>
      <c r="F74" s="398">
        <v>62500</v>
      </c>
      <c r="G74" s="332"/>
      <c r="H74" s="336">
        <f t="shared" si="10"/>
        <v>62500</v>
      </c>
      <c r="I74" s="335">
        <v>22059.72</v>
      </c>
      <c r="J74" s="332"/>
      <c r="K74" s="338">
        <f t="shared" si="11"/>
        <v>22059.72</v>
      </c>
      <c r="L74" s="335">
        <v>68500</v>
      </c>
      <c r="M74" s="332"/>
      <c r="N74" s="206">
        <f t="shared" si="12"/>
        <v>68500</v>
      </c>
      <c r="O74" s="40"/>
    </row>
    <row r="75" spans="1:15" ht="16" x14ac:dyDescent="0.2">
      <c r="A75" s="97"/>
      <c r="B75" s="55"/>
      <c r="C75" s="55"/>
      <c r="D75" s="5" t="s">
        <v>89</v>
      </c>
      <c r="E75" s="331" t="s">
        <v>90</v>
      </c>
      <c r="F75" s="398">
        <v>12500</v>
      </c>
      <c r="G75" s="332"/>
      <c r="H75" s="336">
        <f t="shared" si="10"/>
        <v>12500</v>
      </c>
      <c r="I75" s="335">
        <v>538.34</v>
      </c>
      <c r="J75" s="332"/>
      <c r="K75" s="338">
        <f t="shared" si="11"/>
        <v>538.34</v>
      </c>
      <c r="L75" s="335">
        <v>12500</v>
      </c>
      <c r="M75" s="332"/>
      <c r="N75" s="206">
        <f t="shared" si="12"/>
        <v>12500</v>
      </c>
      <c r="O75" s="40"/>
    </row>
    <row r="76" spans="1:15" ht="16" x14ac:dyDescent="0.2">
      <c r="A76" s="97"/>
      <c r="B76" s="55"/>
      <c r="C76" s="55"/>
      <c r="D76" s="5" t="s">
        <v>91</v>
      </c>
      <c r="E76" s="331" t="s">
        <v>92</v>
      </c>
      <c r="F76" s="398"/>
      <c r="G76" s="332"/>
      <c r="H76" s="336">
        <f t="shared" si="10"/>
        <v>0</v>
      </c>
      <c r="I76" s="335"/>
      <c r="J76" s="332"/>
      <c r="K76" s="338">
        <f t="shared" si="11"/>
        <v>0</v>
      </c>
      <c r="L76" s="335"/>
      <c r="M76" s="332"/>
      <c r="N76" s="206">
        <f t="shared" si="12"/>
        <v>0</v>
      </c>
      <c r="O76" s="40"/>
    </row>
    <row r="77" spans="1:15" ht="16" x14ac:dyDescent="0.2">
      <c r="A77" s="97"/>
      <c r="B77" s="55"/>
      <c r="C77" s="55"/>
      <c r="D77" s="5" t="s">
        <v>93</v>
      </c>
      <c r="E77" s="331" t="s">
        <v>94</v>
      </c>
      <c r="F77" s="398"/>
      <c r="G77" s="332"/>
      <c r="H77" s="336">
        <f t="shared" si="10"/>
        <v>0</v>
      </c>
      <c r="I77" s="335"/>
      <c r="J77" s="332"/>
      <c r="K77" s="338">
        <f t="shared" si="11"/>
        <v>0</v>
      </c>
      <c r="L77" s="335"/>
      <c r="M77" s="332"/>
      <c r="N77" s="206">
        <f t="shared" si="12"/>
        <v>0</v>
      </c>
      <c r="O77" s="40"/>
    </row>
    <row r="78" spans="1:15" ht="16" x14ac:dyDescent="0.2">
      <c r="A78" s="97"/>
      <c r="B78" s="55"/>
      <c r="C78" s="55"/>
      <c r="D78" s="5" t="s">
        <v>95</v>
      </c>
      <c r="E78" s="331" t="s">
        <v>96</v>
      </c>
      <c r="F78" s="398"/>
      <c r="G78" s="332"/>
      <c r="H78" s="336">
        <f t="shared" si="10"/>
        <v>0</v>
      </c>
      <c r="I78" s="335"/>
      <c r="J78" s="332"/>
      <c r="K78" s="338">
        <f t="shared" si="11"/>
        <v>0</v>
      </c>
      <c r="L78" s="335"/>
      <c r="M78" s="332"/>
      <c r="N78" s="206">
        <f t="shared" si="12"/>
        <v>0</v>
      </c>
      <c r="O78" s="40"/>
    </row>
    <row r="79" spans="1:15" ht="16" x14ac:dyDescent="0.2">
      <c r="A79" s="97"/>
      <c r="B79" s="55"/>
      <c r="C79" s="55"/>
      <c r="D79" s="5" t="s">
        <v>97</v>
      </c>
      <c r="E79" s="331" t="s">
        <v>98</v>
      </c>
      <c r="F79" s="398"/>
      <c r="G79" s="332"/>
      <c r="H79" s="336">
        <f t="shared" si="10"/>
        <v>0</v>
      </c>
      <c r="I79" s="335"/>
      <c r="J79" s="332"/>
      <c r="K79" s="338">
        <f t="shared" si="11"/>
        <v>0</v>
      </c>
      <c r="L79" s="335"/>
      <c r="M79" s="332"/>
      <c r="N79" s="206">
        <f t="shared" si="12"/>
        <v>0</v>
      </c>
      <c r="O79" s="40"/>
    </row>
    <row r="80" spans="1:15" ht="16" x14ac:dyDescent="0.2">
      <c r="A80" s="97"/>
      <c r="B80" s="55"/>
      <c r="C80" s="55"/>
      <c r="D80" s="5" t="s">
        <v>99</v>
      </c>
      <c r="E80" s="331" t="s">
        <v>100</v>
      </c>
      <c r="F80" s="398"/>
      <c r="G80" s="332"/>
      <c r="H80" s="336">
        <f t="shared" si="10"/>
        <v>0</v>
      </c>
      <c r="I80" s="335"/>
      <c r="J80" s="332"/>
      <c r="K80" s="338">
        <f t="shared" si="11"/>
        <v>0</v>
      </c>
      <c r="L80" s="335"/>
      <c r="M80" s="332"/>
      <c r="N80" s="206">
        <f t="shared" si="12"/>
        <v>0</v>
      </c>
      <c r="O80" s="40"/>
    </row>
    <row r="81" spans="1:17" ht="14" x14ac:dyDescent="0.15">
      <c r="A81" s="97"/>
      <c r="B81" s="55"/>
      <c r="C81" s="55"/>
      <c r="D81" s="5" t="s">
        <v>101</v>
      </c>
      <c r="E81" s="95" t="s">
        <v>23</v>
      </c>
      <c r="F81" s="334">
        <f t="shared" ref="F81:N81" si="13">SUM(F71:F80)</f>
        <v>216150</v>
      </c>
      <c r="G81" s="208">
        <f t="shared" si="13"/>
        <v>0</v>
      </c>
      <c r="H81" s="208">
        <f t="shared" si="13"/>
        <v>216150</v>
      </c>
      <c r="I81" s="337">
        <f t="shared" si="13"/>
        <v>57775.88</v>
      </c>
      <c r="J81" s="209">
        <f t="shared" si="13"/>
        <v>0</v>
      </c>
      <c r="K81" s="209">
        <f t="shared" si="13"/>
        <v>57775.88</v>
      </c>
      <c r="L81" s="339">
        <f t="shared" si="13"/>
        <v>204250</v>
      </c>
      <c r="M81" s="210">
        <f t="shared" si="13"/>
        <v>0</v>
      </c>
      <c r="N81" s="210">
        <f t="shared" si="13"/>
        <v>204250</v>
      </c>
      <c r="O81" s="40"/>
      <c r="Q81" s="389"/>
    </row>
    <row r="82" spans="1:17" ht="14" x14ac:dyDescent="0.15">
      <c r="A82" s="97"/>
      <c r="B82" s="55"/>
      <c r="C82" s="55"/>
      <c r="D82" s="5"/>
      <c r="E82" s="3" t="s">
        <v>23</v>
      </c>
      <c r="F82" s="211"/>
      <c r="G82" s="212"/>
      <c r="H82" s="213"/>
      <c r="I82" s="214"/>
      <c r="J82" s="215"/>
      <c r="K82" s="216"/>
      <c r="L82" s="217"/>
      <c r="M82" s="218"/>
      <c r="N82" s="219"/>
      <c r="O82" s="40"/>
    </row>
    <row r="83" spans="1:17" ht="14" x14ac:dyDescent="0.15">
      <c r="A83" s="97"/>
      <c r="B83" s="71" t="s">
        <v>58</v>
      </c>
      <c r="C83" s="115" t="s">
        <v>102</v>
      </c>
      <c r="D83" s="7"/>
      <c r="E83" s="150" t="s">
        <v>23</v>
      </c>
      <c r="F83" s="373"/>
      <c r="G83" s="374"/>
      <c r="H83" s="375"/>
      <c r="I83" s="376"/>
      <c r="J83" s="377"/>
      <c r="K83" s="378"/>
      <c r="L83" s="340"/>
      <c r="M83" s="379"/>
      <c r="N83" s="228"/>
      <c r="O83" s="40"/>
    </row>
    <row r="84" spans="1:17" ht="16" x14ac:dyDescent="0.2">
      <c r="A84" s="97"/>
      <c r="B84" s="71"/>
      <c r="C84" s="115"/>
      <c r="D84" s="7" t="s">
        <v>103</v>
      </c>
      <c r="E84" s="331">
        <v>4100</v>
      </c>
      <c r="F84" s="398"/>
      <c r="G84" s="396"/>
      <c r="H84" s="395">
        <f>SUM(F84:G84)</f>
        <v>0</v>
      </c>
      <c r="I84" s="335"/>
      <c r="J84" s="335"/>
      <c r="K84" s="264">
        <f>SUM(I84:J84)</f>
        <v>0</v>
      </c>
      <c r="L84" s="335"/>
      <c r="M84" s="335"/>
      <c r="N84" s="341">
        <f>SUM(L84:M84)</f>
        <v>0</v>
      </c>
      <c r="O84" s="40"/>
    </row>
    <row r="85" spans="1:17" ht="16" x14ac:dyDescent="0.2">
      <c r="A85" s="97"/>
      <c r="B85" s="71"/>
      <c r="C85" s="115"/>
      <c r="D85" s="5" t="s">
        <v>104</v>
      </c>
      <c r="E85" s="331">
        <v>4200</v>
      </c>
      <c r="F85" s="398">
        <v>12500</v>
      </c>
      <c r="G85" s="396"/>
      <c r="H85" s="395">
        <f>SUM(F85:G85)</f>
        <v>12500</v>
      </c>
      <c r="I85" s="335"/>
      <c r="J85" s="335"/>
      <c r="K85" s="264">
        <f>SUM(I85:J85)</f>
        <v>0</v>
      </c>
      <c r="L85" s="335">
        <v>12500</v>
      </c>
      <c r="M85" s="335"/>
      <c r="N85" s="341">
        <f>SUM(L85:M85)</f>
        <v>12500</v>
      </c>
      <c r="O85" s="40"/>
    </row>
    <row r="86" spans="1:17" ht="16" x14ac:dyDescent="0.2">
      <c r="A86" s="97"/>
      <c r="B86" s="71"/>
      <c r="C86" s="115"/>
      <c r="D86" s="7" t="s">
        <v>105</v>
      </c>
      <c r="E86" s="331">
        <v>4300</v>
      </c>
      <c r="F86" s="398">
        <v>12500</v>
      </c>
      <c r="G86" s="396"/>
      <c r="H86" s="395">
        <f>SUM(F86:G86)</f>
        <v>12500</v>
      </c>
      <c r="I86" s="335">
        <v>16389.03</v>
      </c>
      <c r="J86" s="335"/>
      <c r="K86" s="264">
        <f>SUM(I86:J86)</f>
        <v>16389.03</v>
      </c>
      <c r="L86" s="335">
        <v>12500</v>
      </c>
      <c r="M86" s="335"/>
      <c r="N86" s="341">
        <f>SUM(L86:M86)</f>
        <v>12500</v>
      </c>
      <c r="O86" s="40"/>
    </row>
    <row r="87" spans="1:17" ht="16" x14ac:dyDescent="0.2">
      <c r="A87" s="97"/>
      <c r="B87" s="71"/>
      <c r="C87" s="115"/>
      <c r="D87" s="7" t="s">
        <v>106</v>
      </c>
      <c r="E87" s="331">
        <v>4400</v>
      </c>
      <c r="F87" s="398">
        <v>25000</v>
      </c>
      <c r="G87" s="396"/>
      <c r="H87" s="395">
        <f>SUM(F87:G87)</f>
        <v>25000</v>
      </c>
      <c r="I87" s="335">
        <v>9311.85</v>
      </c>
      <c r="J87" s="335"/>
      <c r="K87" s="264">
        <f>SUM(I87:J87)</f>
        <v>9311.85</v>
      </c>
      <c r="L87" s="335">
        <v>25000</v>
      </c>
      <c r="M87" s="335"/>
      <c r="N87" s="341">
        <f>SUM(L87:M87)</f>
        <v>25000</v>
      </c>
      <c r="O87" s="40"/>
    </row>
    <row r="88" spans="1:17" ht="16" x14ac:dyDescent="0.2">
      <c r="A88" s="97"/>
      <c r="B88" s="71"/>
      <c r="C88" s="115"/>
      <c r="D88" s="330" t="s">
        <v>256</v>
      </c>
      <c r="E88" s="331">
        <v>4700</v>
      </c>
      <c r="F88" s="398"/>
      <c r="G88" s="396">
        <v>16000</v>
      </c>
      <c r="H88" s="395">
        <f>SUM(F88:G88)</f>
        <v>16000</v>
      </c>
      <c r="I88" s="335">
        <v>2161.5</v>
      </c>
      <c r="J88" s="335"/>
      <c r="K88" s="264">
        <f>SUM(I88:J88)</f>
        <v>2161.5</v>
      </c>
      <c r="L88" s="335"/>
      <c r="M88" s="335">
        <v>16000</v>
      </c>
      <c r="N88" s="341">
        <f>SUM(L88:M88)</f>
        <v>16000</v>
      </c>
      <c r="O88" s="40"/>
    </row>
    <row r="89" spans="1:17" ht="14" x14ac:dyDescent="0.15">
      <c r="A89" s="97"/>
      <c r="B89" s="71"/>
      <c r="C89" s="115"/>
      <c r="D89" s="7" t="s">
        <v>107</v>
      </c>
      <c r="E89" s="351" t="s">
        <v>23</v>
      </c>
      <c r="F89" s="369">
        <f t="shared" ref="F89:N89" si="14">SUM(F84:F88)</f>
        <v>50000</v>
      </c>
      <c r="G89" s="369">
        <f t="shared" si="14"/>
        <v>16000</v>
      </c>
      <c r="H89" s="369">
        <f t="shared" si="14"/>
        <v>66000</v>
      </c>
      <c r="I89" s="370">
        <f t="shared" si="14"/>
        <v>27862.379999999997</v>
      </c>
      <c r="J89" s="370">
        <f t="shared" si="14"/>
        <v>0</v>
      </c>
      <c r="K89" s="370">
        <f t="shared" si="14"/>
        <v>27862.379999999997</v>
      </c>
      <c r="L89" s="371">
        <f t="shared" si="14"/>
        <v>50000</v>
      </c>
      <c r="M89" s="371">
        <f t="shared" si="14"/>
        <v>16000</v>
      </c>
      <c r="N89" s="352">
        <f t="shared" si="14"/>
        <v>66000</v>
      </c>
      <c r="O89" s="40"/>
    </row>
    <row r="90" spans="1:17" ht="14" x14ac:dyDescent="0.15">
      <c r="A90" s="97"/>
      <c r="B90" s="47"/>
      <c r="C90" s="55"/>
      <c r="D90" s="5"/>
      <c r="E90" s="3" t="s">
        <v>23</v>
      </c>
      <c r="F90" s="361"/>
      <c r="G90" s="362"/>
      <c r="H90" s="363"/>
      <c r="I90" s="364"/>
      <c r="J90" s="365"/>
      <c r="K90" s="366"/>
      <c r="L90" s="367"/>
      <c r="M90" s="368"/>
      <c r="N90" s="219"/>
      <c r="O90" s="40"/>
    </row>
    <row r="91" spans="1:17" ht="14" x14ac:dyDescent="0.15">
      <c r="A91" s="97"/>
      <c r="B91" s="47" t="s">
        <v>63</v>
      </c>
      <c r="C91" s="55" t="s">
        <v>108</v>
      </c>
      <c r="D91" s="5"/>
      <c r="E91" s="150" t="s">
        <v>23</v>
      </c>
      <c r="F91" s="373"/>
      <c r="G91" s="374"/>
      <c r="H91" s="375"/>
      <c r="I91" s="376"/>
      <c r="J91" s="377"/>
      <c r="K91" s="378"/>
      <c r="L91" s="340"/>
      <c r="M91" s="379"/>
      <c r="N91" s="228"/>
      <c r="O91" s="40"/>
    </row>
    <row r="92" spans="1:17" ht="14" x14ac:dyDescent="0.15">
      <c r="A92" s="97"/>
      <c r="B92" s="47"/>
      <c r="C92" s="55"/>
      <c r="D92" s="5" t="s">
        <v>109</v>
      </c>
      <c r="E92" s="331">
        <v>5100</v>
      </c>
      <c r="F92" s="335"/>
      <c r="G92" s="335"/>
      <c r="H92" s="395">
        <f t="shared" ref="H92:H99" si="15">SUM(F92:G92)</f>
        <v>0</v>
      </c>
      <c r="I92" s="335"/>
      <c r="J92" s="335"/>
      <c r="K92" s="264">
        <f t="shared" ref="K92:K99" si="16">SUM(I92:J92)</f>
        <v>0</v>
      </c>
      <c r="L92" s="335"/>
      <c r="M92" s="335"/>
      <c r="N92" s="341">
        <f t="shared" ref="N92:N99" si="17">SUM(L92:M92)</f>
        <v>0</v>
      </c>
      <c r="O92" s="40"/>
    </row>
    <row r="93" spans="1:17" ht="16" x14ac:dyDescent="0.2">
      <c r="A93" s="97"/>
      <c r="B93" s="47"/>
      <c r="C93" s="55"/>
      <c r="D93" s="5" t="s">
        <v>110</v>
      </c>
      <c r="E93" s="331">
        <v>5200</v>
      </c>
      <c r="F93" s="398">
        <v>12000</v>
      </c>
      <c r="G93" s="400"/>
      <c r="H93" s="395">
        <f t="shared" si="15"/>
        <v>12000</v>
      </c>
      <c r="I93" s="335">
        <v>7372.5</v>
      </c>
      <c r="J93" s="335"/>
      <c r="K93" s="264">
        <f t="shared" si="16"/>
        <v>7372.5</v>
      </c>
      <c r="L93" s="335">
        <v>12000</v>
      </c>
      <c r="M93" s="335"/>
      <c r="N93" s="341">
        <f t="shared" si="17"/>
        <v>12000</v>
      </c>
      <c r="O93" s="40"/>
    </row>
    <row r="94" spans="1:17" ht="16" x14ac:dyDescent="0.2">
      <c r="A94" s="97"/>
      <c r="B94" s="47"/>
      <c r="C94" s="55"/>
      <c r="D94" s="5" t="s">
        <v>111</v>
      </c>
      <c r="E94" s="331">
        <v>5300</v>
      </c>
      <c r="F94" s="398">
        <v>2000</v>
      </c>
      <c r="G94" s="400"/>
      <c r="H94" s="395">
        <f t="shared" si="15"/>
        <v>2000</v>
      </c>
      <c r="I94" s="335"/>
      <c r="J94" s="335"/>
      <c r="K94" s="264">
        <f t="shared" si="16"/>
        <v>0</v>
      </c>
      <c r="L94" s="335">
        <v>2000</v>
      </c>
      <c r="M94" s="335"/>
      <c r="N94" s="341">
        <f t="shared" si="17"/>
        <v>2000</v>
      </c>
      <c r="O94" s="40"/>
    </row>
    <row r="95" spans="1:17" ht="16" x14ac:dyDescent="0.2">
      <c r="A95" s="97"/>
      <c r="B95" s="47"/>
      <c r="C95" s="55"/>
      <c r="D95" s="5" t="s">
        <v>112</v>
      </c>
      <c r="E95" s="331" t="s">
        <v>113</v>
      </c>
      <c r="F95" s="398">
        <v>34000</v>
      </c>
      <c r="G95" s="400"/>
      <c r="H95" s="395">
        <f t="shared" si="15"/>
        <v>34000</v>
      </c>
      <c r="I95" s="335">
        <v>19058.62</v>
      </c>
      <c r="J95" s="335"/>
      <c r="K95" s="264">
        <f t="shared" si="16"/>
        <v>19058.62</v>
      </c>
      <c r="L95" s="335">
        <v>34000</v>
      </c>
      <c r="M95" s="335"/>
      <c r="N95" s="341">
        <f t="shared" si="17"/>
        <v>34000</v>
      </c>
      <c r="O95" s="40"/>
    </row>
    <row r="96" spans="1:17" ht="16" x14ac:dyDescent="0.2">
      <c r="A96" s="97"/>
      <c r="B96" s="47"/>
      <c r="C96" s="55"/>
      <c r="D96" s="5" t="s">
        <v>114</v>
      </c>
      <c r="E96" s="331">
        <v>5500</v>
      </c>
      <c r="F96" s="398">
        <v>7500</v>
      </c>
      <c r="G96" s="400"/>
      <c r="H96" s="395">
        <f t="shared" si="15"/>
        <v>7500</v>
      </c>
      <c r="I96" s="335">
        <v>3739.14</v>
      </c>
      <c r="J96" s="335"/>
      <c r="K96" s="264">
        <f t="shared" si="16"/>
        <v>3739.14</v>
      </c>
      <c r="L96" s="335">
        <v>7500</v>
      </c>
      <c r="M96" s="335"/>
      <c r="N96" s="341">
        <f t="shared" si="17"/>
        <v>7500</v>
      </c>
      <c r="O96" s="40"/>
    </row>
    <row r="97" spans="1:15" ht="16" x14ac:dyDescent="0.2">
      <c r="A97" s="97"/>
      <c r="B97" s="47"/>
      <c r="C97" s="55"/>
      <c r="D97" s="5" t="s">
        <v>115</v>
      </c>
      <c r="E97" s="331">
        <v>5600</v>
      </c>
      <c r="F97" s="398">
        <v>125000</v>
      </c>
      <c r="G97" s="400"/>
      <c r="H97" s="395">
        <f t="shared" si="15"/>
        <v>125000</v>
      </c>
      <c r="I97" s="335">
        <v>52248.58</v>
      </c>
      <c r="J97" s="335"/>
      <c r="K97" s="264">
        <f t="shared" si="16"/>
        <v>52248.58</v>
      </c>
      <c r="L97" s="335">
        <v>125000</v>
      </c>
      <c r="M97" s="335"/>
      <c r="N97" s="341">
        <f t="shared" si="17"/>
        <v>125000</v>
      </c>
      <c r="O97" s="40"/>
    </row>
    <row r="98" spans="1:15" ht="16" x14ac:dyDescent="0.2">
      <c r="A98" s="97"/>
      <c r="B98" s="55"/>
      <c r="C98" s="55"/>
      <c r="D98" s="5" t="s">
        <v>116</v>
      </c>
      <c r="E98" s="331">
        <v>5800</v>
      </c>
      <c r="F98" s="398">
        <v>240000</v>
      </c>
      <c r="G98" s="400"/>
      <c r="H98" s="395">
        <f t="shared" si="15"/>
        <v>240000</v>
      </c>
      <c r="I98" s="335">
        <v>70356.899999999994</v>
      </c>
      <c r="J98" s="335"/>
      <c r="K98" s="264">
        <f t="shared" si="16"/>
        <v>70356.899999999994</v>
      </c>
      <c r="L98" s="335">
        <v>200000</v>
      </c>
      <c r="M98" s="335"/>
      <c r="N98" s="341">
        <f t="shared" si="17"/>
        <v>200000</v>
      </c>
      <c r="O98" s="40"/>
    </row>
    <row r="99" spans="1:15" ht="16" x14ac:dyDescent="0.2">
      <c r="A99" s="97"/>
      <c r="B99" s="55"/>
      <c r="C99" s="55"/>
      <c r="D99" s="5" t="s">
        <v>117</v>
      </c>
      <c r="E99" s="331">
        <v>5900</v>
      </c>
      <c r="F99" s="398">
        <v>8000</v>
      </c>
      <c r="G99" s="400"/>
      <c r="H99" s="395">
        <f t="shared" si="15"/>
        <v>8000</v>
      </c>
      <c r="I99" s="335">
        <v>2360.6</v>
      </c>
      <c r="J99" s="335"/>
      <c r="K99" s="264">
        <f t="shared" si="16"/>
        <v>2360.6</v>
      </c>
      <c r="L99" s="335">
        <v>8000</v>
      </c>
      <c r="M99" s="335"/>
      <c r="N99" s="341">
        <f t="shared" si="17"/>
        <v>8000</v>
      </c>
      <c r="O99" s="40"/>
    </row>
    <row r="100" spans="1:15" ht="14" x14ac:dyDescent="0.15">
      <c r="A100" s="103"/>
      <c r="B100" s="147"/>
      <c r="C100" s="147"/>
      <c r="D100" s="32" t="s">
        <v>118</v>
      </c>
      <c r="E100" s="37" t="s">
        <v>23</v>
      </c>
      <c r="F100" s="334">
        <f t="shared" ref="F100:N100" si="18">SUM(F92:F99)</f>
        <v>428500</v>
      </c>
      <c r="G100" s="334">
        <f t="shared" si="18"/>
        <v>0</v>
      </c>
      <c r="H100" s="334">
        <f t="shared" si="18"/>
        <v>428500</v>
      </c>
      <c r="I100" s="337">
        <f t="shared" si="18"/>
        <v>155136.34</v>
      </c>
      <c r="J100" s="337">
        <f t="shared" si="18"/>
        <v>0</v>
      </c>
      <c r="K100" s="337">
        <f t="shared" si="18"/>
        <v>155136.34</v>
      </c>
      <c r="L100" s="339">
        <f t="shared" si="18"/>
        <v>388500</v>
      </c>
      <c r="M100" s="339">
        <f t="shared" si="18"/>
        <v>0</v>
      </c>
      <c r="N100" s="210">
        <f t="shared" si="18"/>
        <v>388500</v>
      </c>
      <c r="O100" s="40"/>
    </row>
    <row r="101" spans="1:15" ht="14" x14ac:dyDescent="0.15">
      <c r="A101" s="135"/>
      <c r="B101" s="99"/>
      <c r="C101" s="99" t="s">
        <v>23</v>
      </c>
      <c r="D101" s="99"/>
      <c r="E101" s="79" t="s">
        <v>23</v>
      </c>
      <c r="F101" s="239"/>
      <c r="G101" s="239"/>
      <c r="H101" s="240"/>
      <c r="I101" s="239"/>
      <c r="J101" s="239"/>
      <c r="K101" s="240"/>
      <c r="L101" s="239"/>
      <c r="M101" s="239"/>
      <c r="N101" s="241"/>
      <c r="O101" s="40"/>
    </row>
    <row r="102" spans="1:15" ht="14" x14ac:dyDescent="0.15">
      <c r="A102" s="152"/>
      <c r="B102" s="101" t="s">
        <v>119</v>
      </c>
      <c r="C102" s="44" t="s">
        <v>120</v>
      </c>
      <c r="D102" s="46"/>
      <c r="E102" s="37" t="s">
        <v>23</v>
      </c>
      <c r="F102" s="380"/>
      <c r="G102" s="381"/>
      <c r="H102" s="382"/>
      <c r="I102" s="383"/>
      <c r="J102" s="384"/>
      <c r="K102" s="385"/>
      <c r="L102" s="386"/>
      <c r="M102" s="387"/>
      <c r="N102" s="388"/>
      <c r="O102" s="40"/>
    </row>
    <row r="103" spans="1:15" ht="14" x14ac:dyDescent="0.15">
      <c r="A103" s="97"/>
      <c r="B103" s="47"/>
      <c r="C103" s="55"/>
      <c r="D103" s="5" t="s">
        <v>121</v>
      </c>
      <c r="E103" s="37" t="s">
        <v>122</v>
      </c>
      <c r="F103" s="203"/>
      <c r="G103" s="203"/>
      <c r="H103" s="204">
        <f>SUM(F103:G103)</f>
        <v>0</v>
      </c>
      <c r="I103" s="203"/>
      <c r="J103" s="203"/>
      <c r="K103" s="205">
        <f>SUM(I103:J103)</f>
        <v>0</v>
      </c>
      <c r="L103" s="203"/>
      <c r="M103" s="203"/>
      <c r="N103" s="206">
        <f>SUM(L103:M103)</f>
        <v>0</v>
      </c>
      <c r="O103" s="40"/>
    </row>
    <row r="104" spans="1:15" ht="14" x14ac:dyDescent="0.15">
      <c r="A104" s="97"/>
      <c r="B104" s="47"/>
      <c r="C104" s="55"/>
      <c r="D104" s="5" t="s">
        <v>123</v>
      </c>
      <c r="E104" s="37">
        <v>6200</v>
      </c>
      <c r="F104" s="203"/>
      <c r="G104" s="203"/>
      <c r="H104" s="204">
        <f>SUM(F104:G104)</f>
        <v>0</v>
      </c>
      <c r="I104" s="203"/>
      <c r="J104" s="203"/>
      <c r="K104" s="205">
        <f>SUM(I104:J104)</f>
        <v>0</v>
      </c>
      <c r="L104" s="203"/>
      <c r="M104" s="203"/>
      <c r="N104" s="206">
        <f>SUM(L104:M104)</f>
        <v>0</v>
      </c>
      <c r="O104" s="40"/>
    </row>
    <row r="105" spans="1:15" ht="14" x14ac:dyDescent="0.15">
      <c r="A105" s="97"/>
      <c r="B105" s="47"/>
      <c r="C105" s="55"/>
      <c r="D105" s="5" t="s">
        <v>124</v>
      </c>
      <c r="E105" s="37" t="s">
        <v>23</v>
      </c>
      <c r="F105" s="230"/>
      <c r="G105" s="231"/>
      <c r="H105" s="232"/>
      <c r="I105" s="233"/>
      <c r="J105" s="234"/>
      <c r="K105" s="235"/>
      <c r="L105" s="236"/>
      <c r="M105" s="237"/>
      <c r="N105" s="238"/>
      <c r="O105" s="40"/>
    </row>
    <row r="106" spans="1:15" ht="14" x14ac:dyDescent="0.15">
      <c r="A106" s="97"/>
      <c r="B106" s="47"/>
      <c r="C106" s="55"/>
      <c r="D106" s="5" t="s">
        <v>125</v>
      </c>
      <c r="E106" s="37">
        <v>6300</v>
      </c>
      <c r="F106" s="203"/>
      <c r="G106" s="203"/>
      <c r="H106" s="204">
        <f>SUM(F106:G106)</f>
        <v>0</v>
      </c>
      <c r="I106" s="203"/>
      <c r="J106" s="203"/>
      <c r="K106" s="205">
        <f>SUM(I106:J106)</f>
        <v>0</v>
      </c>
      <c r="L106" s="203"/>
      <c r="M106" s="203"/>
      <c r="N106" s="206">
        <f>SUM(L106:M106)</f>
        <v>0</v>
      </c>
      <c r="O106" s="40"/>
    </row>
    <row r="107" spans="1:15" ht="14" x14ac:dyDescent="0.15">
      <c r="A107" s="97"/>
      <c r="B107" s="47"/>
      <c r="C107" s="55"/>
      <c r="D107" s="5" t="s">
        <v>126</v>
      </c>
      <c r="E107" s="37">
        <v>6400</v>
      </c>
      <c r="F107" s="203"/>
      <c r="G107" s="203"/>
      <c r="H107" s="204">
        <f>SUM(F107:G107)</f>
        <v>0</v>
      </c>
      <c r="I107" s="203"/>
      <c r="J107" s="203"/>
      <c r="K107" s="205">
        <f>SUM(I107:J107)</f>
        <v>0</v>
      </c>
      <c r="L107" s="203"/>
      <c r="M107" s="203"/>
      <c r="N107" s="206">
        <f>SUM(L107:M107)</f>
        <v>0</v>
      </c>
      <c r="O107" s="40"/>
    </row>
    <row r="108" spans="1:15" ht="14" x14ac:dyDescent="0.15">
      <c r="A108" s="97"/>
      <c r="B108" s="47"/>
      <c r="C108" s="55"/>
      <c r="D108" s="5" t="s">
        <v>127</v>
      </c>
      <c r="E108" s="37">
        <v>6500</v>
      </c>
      <c r="F108" s="203"/>
      <c r="G108" s="203"/>
      <c r="H108" s="204">
        <f>SUM(F108:G108)</f>
        <v>0</v>
      </c>
      <c r="I108" s="203"/>
      <c r="J108" s="203"/>
      <c r="K108" s="205">
        <f>SUM(I108:J108)</f>
        <v>0</v>
      </c>
      <c r="L108" s="203"/>
      <c r="M108" s="203"/>
      <c r="N108" s="206">
        <f>SUM(L108:M108)</f>
        <v>0</v>
      </c>
      <c r="O108" s="40"/>
    </row>
    <row r="109" spans="1:15" ht="16" x14ac:dyDescent="0.2">
      <c r="A109" s="97"/>
      <c r="B109" s="47"/>
      <c r="C109" s="55"/>
      <c r="D109" s="16" t="s">
        <v>128</v>
      </c>
      <c r="E109" s="96">
        <v>6900</v>
      </c>
      <c r="F109" s="393"/>
      <c r="G109" s="203"/>
      <c r="H109" s="204">
        <f>SUM(F109:G109)</f>
        <v>0</v>
      </c>
      <c r="I109" s="203"/>
      <c r="J109" s="203"/>
      <c r="K109" s="205">
        <f>SUM(I109:J109)</f>
        <v>0</v>
      </c>
      <c r="L109" s="202"/>
      <c r="M109" s="203"/>
      <c r="N109" s="206">
        <f>SUM(L109:M109)</f>
        <v>0</v>
      </c>
      <c r="O109" s="40"/>
    </row>
    <row r="110" spans="1:15" ht="14" x14ac:dyDescent="0.15">
      <c r="A110" s="97"/>
      <c r="B110" s="55"/>
      <c r="C110" s="55" t="s">
        <v>23</v>
      </c>
      <c r="D110" s="5" t="s">
        <v>129</v>
      </c>
      <c r="E110" s="95" t="s">
        <v>23</v>
      </c>
      <c r="F110" s="208">
        <f t="shared" ref="F110:N110" si="19">SUM(F103:F104)+SUM(F106:F109)</f>
        <v>0</v>
      </c>
      <c r="G110" s="208">
        <f t="shared" si="19"/>
        <v>0</v>
      </c>
      <c r="H110" s="208">
        <f t="shared" si="19"/>
        <v>0</v>
      </c>
      <c r="I110" s="209">
        <f t="shared" si="19"/>
        <v>0</v>
      </c>
      <c r="J110" s="209">
        <f t="shared" si="19"/>
        <v>0</v>
      </c>
      <c r="K110" s="209">
        <f t="shared" si="19"/>
        <v>0</v>
      </c>
      <c r="L110" s="210">
        <f t="shared" si="19"/>
        <v>0</v>
      </c>
      <c r="M110" s="210">
        <f t="shared" si="19"/>
        <v>0</v>
      </c>
      <c r="N110" s="210">
        <f t="shared" si="19"/>
        <v>0</v>
      </c>
      <c r="O110" s="40"/>
    </row>
    <row r="111" spans="1:15" ht="14" x14ac:dyDescent="0.15">
      <c r="A111" s="97"/>
      <c r="B111" s="55"/>
      <c r="C111" s="55"/>
      <c r="D111" s="5"/>
      <c r="E111" s="3" t="s">
        <v>23</v>
      </c>
      <c r="F111" s="211"/>
      <c r="G111" s="212"/>
      <c r="H111" s="213"/>
      <c r="I111" s="214"/>
      <c r="J111" s="215"/>
      <c r="K111" s="216"/>
      <c r="L111" s="217"/>
      <c r="M111" s="218"/>
      <c r="N111" s="219"/>
      <c r="O111" s="40"/>
    </row>
    <row r="112" spans="1:15" ht="14" x14ac:dyDescent="0.15">
      <c r="A112" s="97"/>
      <c r="B112" s="47" t="s">
        <v>130</v>
      </c>
      <c r="C112" s="55" t="s">
        <v>131</v>
      </c>
      <c r="D112" s="5"/>
      <c r="E112" s="150" t="s">
        <v>23</v>
      </c>
      <c r="F112" s="220"/>
      <c r="G112" s="221"/>
      <c r="H112" s="222"/>
      <c r="I112" s="223"/>
      <c r="J112" s="224"/>
      <c r="K112" s="225"/>
      <c r="L112" s="226"/>
      <c r="M112" s="227"/>
      <c r="N112" s="228"/>
      <c r="O112" s="40"/>
    </row>
    <row r="113" spans="1:15" ht="14" x14ac:dyDescent="0.15">
      <c r="A113" s="97"/>
      <c r="B113" s="47" t="s">
        <v>23</v>
      </c>
      <c r="C113" s="55"/>
      <c r="D113" s="5" t="s">
        <v>132</v>
      </c>
      <c r="E113" s="37" t="s">
        <v>133</v>
      </c>
      <c r="F113" s="203"/>
      <c r="G113" s="203"/>
      <c r="H113" s="204">
        <f>SUM(F113:G113)</f>
        <v>0</v>
      </c>
      <c r="I113" s="203"/>
      <c r="J113" s="203"/>
      <c r="K113" s="205">
        <f>SUM(I113:J113)</f>
        <v>0</v>
      </c>
      <c r="L113" s="203"/>
      <c r="M113" s="203"/>
      <c r="N113" s="206">
        <f>SUM(L113:M113)</f>
        <v>0</v>
      </c>
      <c r="O113" s="40"/>
    </row>
    <row r="114" spans="1:15" ht="14" x14ac:dyDescent="0.15">
      <c r="A114" s="97"/>
      <c r="B114" s="47"/>
      <c r="C114" s="55"/>
      <c r="D114" s="5" t="s">
        <v>134</v>
      </c>
      <c r="E114" s="37" t="s">
        <v>135</v>
      </c>
      <c r="F114" s="203"/>
      <c r="G114" s="203"/>
      <c r="H114" s="204">
        <f>SUM(F114:G114)</f>
        <v>0</v>
      </c>
      <c r="I114" s="203"/>
      <c r="J114" s="203"/>
      <c r="K114" s="205">
        <f>SUM(I114:J114)</f>
        <v>0</v>
      </c>
      <c r="L114" s="203"/>
      <c r="M114" s="203"/>
      <c r="N114" s="206">
        <f>SUM(L114:M114)</f>
        <v>0</v>
      </c>
      <c r="O114" s="40"/>
    </row>
    <row r="115" spans="1:15" ht="14" x14ac:dyDescent="0.15">
      <c r="A115" s="97"/>
      <c r="B115" s="47"/>
      <c r="C115" s="55"/>
      <c r="D115" s="5" t="s">
        <v>136</v>
      </c>
      <c r="E115" s="37" t="s">
        <v>137</v>
      </c>
      <c r="F115" s="203"/>
      <c r="G115" s="203"/>
      <c r="H115" s="204">
        <f>SUM(F115:G115)</f>
        <v>0</v>
      </c>
      <c r="I115" s="203"/>
      <c r="J115" s="203"/>
      <c r="K115" s="205">
        <f>SUM(I115:J115)</f>
        <v>0</v>
      </c>
      <c r="L115" s="203"/>
      <c r="M115" s="203"/>
      <c r="N115" s="206">
        <f>SUM(L115:M115)</f>
        <v>0</v>
      </c>
      <c r="O115" s="40"/>
    </row>
    <row r="116" spans="1:15" ht="14" x14ac:dyDescent="0.15">
      <c r="A116" s="97"/>
      <c r="B116" s="47"/>
      <c r="C116" s="55"/>
      <c r="D116" s="5" t="s">
        <v>138</v>
      </c>
      <c r="E116" s="37" t="s">
        <v>139</v>
      </c>
      <c r="F116" s="203">
        <v>7000</v>
      </c>
      <c r="G116" s="203"/>
      <c r="H116" s="204">
        <f>SUM(F116:G116)</f>
        <v>7000</v>
      </c>
      <c r="I116" s="203"/>
      <c r="J116" s="203"/>
      <c r="K116" s="205">
        <f>SUM(I116:J116)</f>
        <v>0</v>
      </c>
      <c r="L116" s="203">
        <v>7000</v>
      </c>
      <c r="M116" s="203"/>
      <c r="N116" s="206">
        <f>SUM(L116:M116)</f>
        <v>7000</v>
      </c>
      <c r="O116" s="40"/>
    </row>
    <row r="117" spans="1:15" ht="14" x14ac:dyDescent="0.15">
      <c r="A117" s="97"/>
      <c r="B117" s="47"/>
      <c r="C117" s="55"/>
      <c r="D117" s="5" t="s">
        <v>140</v>
      </c>
      <c r="E117" s="37" t="s">
        <v>141</v>
      </c>
      <c r="F117" s="203"/>
      <c r="G117" s="203"/>
      <c r="H117" s="204">
        <f>SUM(F117:G117)</f>
        <v>0</v>
      </c>
      <c r="I117" s="203"/>
      <c r="J117" s="203"/>
      <c r="K117" s="205">
        <f>SUM(I117:J117)</f>
        <v>0</v>
      </c>
      <c r="L117" s="203"/>
      <c r="M117" s="203"/>
      <c r="N117" s="206">
        <f>SUM(L117:M117)</f>
        <v>0</v>
      </c>
      <c r="O117" s="40"/>
    </row>
    <row r="118" spans="1:15" ht="14" x14ac:dyDescent="0.15">
      <c r="A118" s="97"/>
      <c r="B118" s="47"/>
      <c r="C118" s="55"/>
      <c r="D118" s="7" t="s">
        <v>142</v>
      </c>
      <c r="E118" s="37" t="s">
        <v>23</v>
      </c>
      <c r="F118" s="230"/>
      <c r="G118" s="231"/>
      <c r="H118" s="232"/>
      <c r="I118" s="233"/>
      <c r="J118" s="234"/>
      <c r="K118" s="235"/>
      <c r="L118" s="236"/>
      <c r="M118" s="237"/>
      <c r="N118" s="238"/>
      <c r="O118" s="40"/>
    </row>
    <row r="119" spans="1:15" ht="14" x14ac:dyDescent="0.15">
      <c r="A119" s="97"/>
      <c r="B119" s="47"/>
      <c r="C119" s="55"/>
      <c r="D119" s="5" t="s">
        <v>143</v>
      </c>
      <c r="E119" s="37">
        <v>7438</v>
      </c>
      <c r="F119" s="203"/>
      <c r="G119" s="203"/>
      <c r="H119" s="204">
        <f>SUM(F119:G119)</f>
        <v>0</v>
      </c>
      <c r="I119" s="203"/>
      <c r="J119" s="203"/>
      <c r="K119" s="205">
        <f>SUM(I119:J119)</f>
        <v>0</v>
      </c>
      <c r="L119" s="203"/>
      <c r="M119" s="203"/>
      <c r="N119" s="206">
        <f>SUM(L119:M119)</f>
        <v>0</v>
      </c>
      <c r="O119" s="40"/>
    </row>
    <row r="120" spans="1:15" ht="14" x14ac:dyDescent="0.15">
      <c r="A120" s="97"/>
      <c r="B120" s="47"/>
      <c r="C120" s="55"/>
      <c r="D120" s="85" t="s">
        <v>144</v>
      </c>
      <c r="E120" s="37">
        <v>7439</v>
      </c>
      <c r="F120" s="203"/>
      <c r="G120" s="203"/>
      <c r="H120" s="204">
        <f>SUM(F120:G120)</f>
        <v>0</v>
      </c>
      <c r="I120" s="203"/>
      <c r="J120" s="203"/>
      <c r="K120" s="205">
        <f>SUM(I120:J120)</f>
        <v>0</v>
      </c>
      <c r="L120" s="203"/>
      <c r="M120" s="203"/>
      <c r="N120" s="206">
        <f>SUM(L120:M120)</f>
        <v>0</v>
      </c>
      <c r="O120" s="40"/>
    </row>
    <row r="121" spans="1:15" ht="14" x14ac:dyDescent="0.15">
      <c r="A121" s="97"/>
      <c r="B121" s="47"/>
      <c r="C121" s="55"/>
      <c r="D121" s="5" t="s">
        <v>145</v>
      </c>
      <c r="E121" s="95" t="s">
        <v>23</v>
      </c>
      <c r="F121" s="208">
        <f t="shared" ref="F121:N121" si="20">SUM(F113:F117,F119:F120)</f>
        <v>7000</v>
      </c>
      <c r="G121" s="208">
        <f t="shared" si="20"/>
        <v>0</v>
      </c>
      <c r="H121" s="208">
        <f t="shared" si="20"/>
        <v>7000</v>
      </c>
      <c r="I121" s="209">
        <f t="shared" si="20"/>
        <v>0</v>
      </c>
      <c r="J121" s="209">
        <f t="shared" si="20"/>
        <v>0</v>
      </c>
      <c r="K121" s="209">
        <f t="shared" si="20"/>
        <v>0</v>
      </c>
      <c r="L121" s="210">
        <f t="shared" si="20"/>
        <v>7000</v>
      </c>
      <c r="M121" s="210">
        <f t="shared" si="20"/>
        <v>0</v>
      </c>
      <c r="N121" s="210">
        <f t="shared" si="20"/>
        <v>7000</v>
      </c>
      <c r="O121" s="40"/>
    </row>
    <row r="122" spans="1:15" ht="15.75" customHeight="1" x14ac:dyDescent="0.15">
      <c r="A122" s="97"/>
      <c r="B122" s="47"/>
      <c r="C122" s="55"/>
      <c r="D122" s="5"/>
      <c r="E122" s="3" t="s">
        <v>23</v>
      </c>
      <c r="F122" s="230"/>
      <c r="G122" s="231"/>
      <c r="H122" s="232"/>
      <c r="I122" s="233"/>
      <c r="J122" s="234"/>
      <c r="K122" s="235"/>
      <c r="L122" s="236"/>
      <c r="M122" s="237"/>
      <c r="N122" s="238"/>
      <c r="O122" s="40"/>
    </row>
    <row r="123" spans="1:15" ht="15.75" customHeight="1" x14ac:dyDescent="0.15">
      <c r="A123" s="97"/>
      <c r="B123" s="47" t="s">
        <v>146</v>
      </c>
      <c r="C123" s="55" t="s">
        <v>147</v>
      </c>
      <c r="D123" s="5"/>
      <c r="E123" s="3" t="s">
        <v>23</v>
      </c>
      <c r="F123" s="208">
        <f t="shared" ref="F123:N123" si="21">SUM(F60,F68,F81,F89,F100,F110,F121)</f>
        <v>1248264</v>
      </c>
      <c r="G123" s="208">
        <f t="shared" si="21"/>
        <v>114886</v>
      </c>
      <c r="H123" s="208">
        <f t="shared" si="21"/>
        <v>1363150</v>
      </c>
      <c r="I123" s="209">
        <f t="shared" si="21"/>
        <v>405614.18</v>
      </c>
      <c r="J123" s="209">
        <f t="shared" si="21"/>
        <v>0</v>
      </c>
      <c r="K123" s="209">
        <f t="shared" si="21"/>
        <v>405614.18</v>
      </c>
      <c r="L123" s="210">
        <f t="shared" si="21"/>
        <v>1213369</v>
      </c>
      <c r="M123" s="210">
        <f t="shared" si="21"/>
        <v>135881</v>
      </c>
      <c r="N123" s="210">
        <f t="shared" si="21"/>
        <v>1349250</v>
      </c>
      <c r="O123" s="40"/>
    </row>
    <row r="124" spans="1:15" ht="14" x14ac:dyDescent="0.15">
      <c r="A124" s="97"/>
      <c r="B124" s="47"/>
      <c r="C124" s="55"/>
      <c r="D124" s="5"/>
      <c r="E124" s="3" t="s">
        <v>23</v>
      </c>
      <c r="F124" s="211"/>
      <c r="G124" s="212"/>
      <c r="H124" s="213"/>
      <c r="I124" s="214"/>
      <c r="J124" s="215"/>
      <c r="K124" s="216"/>
      <c r="L124" s="217"/>
      <c r="M124" s="218"/>
      <c r="N124" s="219"/>
      <c r="O124" s="40"/>
    </row>
    <row r="125" spans="1:15" ht="15.75" customHeight="1" x14ac:dyDescent="0.15">
      <c r="A125" s="87" t="s">
        <v>148</v>
      </c>
      <c r="B125" s="47" t="s">
        <v>149</v>
      </c>
      <c r="C125" s="55"/>
      <c r="D125" s="5"/>
      <c r="E125" s="3" t="s">
        <v>23</v>
      </c>
      <c r="F125" s="220"/>
      <c r="G125" s="221"/>
      <c r="H125" s="222"/>
      <c r="I125" s="223"/>
      <c r="J125" s="224"/>
      <c r="K125" s="225"/>
      <c r="L125" s="226"/>
      <c r="M125" s="227"/>
      <c r="N125" s="228"/>
      <c r="O125" s="40"/>
    </row>
    <row r="126" spans="1:15" ht="15.75" customHeight="1" x14ac:dyDescent="0.15">
      <c r="A126" s="87"/>
      <c r="B126" s="47" t="s">
        <v>150</v>
      </c>
      <c r="C126" s="115"/>
      <c r="D126" s="5"/>
      <c r="E126" s="3" t="s">
        <v>23</v>
      </c>
      <c r="F126" s="208">
        <f t="shared" ref="F126:N126" si="22">SUM((F52-F123))</f>
        <v>-103395</v>
      </c>
      <c r="G126" s="208">
        <f t="shared" si="22"/>
        <v>0</v>
      </c>
      <c r="H126" s="208">
        <f t="shared" si="22"/>
        <v>-103395</v>
      </c>
      <c r="I126" s="209">
        <f t="shared" si="22"/>
        <v>-61946.159999999974</v>
      </c>
      <c r="J126" s="209">
        <f t="shared" si="22"/>
        <v>0</v>
      </c>
      <c r="K126" s="209">
        <f t="shared" si="22"/>
        <v>-61946.159999999974</v>
      </c>
      <c r="L126" s="210">
        <f t="shared" si="22"/>
        <v>-428249</v>
      </c>
      <c r="M126" s="210">
        <f t="shared" si="22"/>
        <v>0</v>
      </c>
      <c r="N126" s="210">
        <f t="shared" si="22"/>
        <v>-428249</v>
      </c>
      <c r="O126" s="40"/>
    </row>
    <row r="127" spans="1:15" ht="14" x14ac:dyDescent="0.15">
      <c r="A127" s="97"/>
      <c r="B127" s="55"/>
      <c r="C127" s="55"/>
      <c r="D127" s="5"/>
      <c r="E127" s="3"/>
      <c r="F127" s="211"/>
      <c r="G127" s="212"/>
      <c r="H127" s="252"/>
      <c r="I127" s="214"/>
      <c r="J127" s="215"/>
      <c r="K127" s="253"/>
      <c r="L127" s="217"/>
      <c r="M127" s="218"/>
      <c r="N127" s="254"/>
      <c r="O127" s="40"/>
    </row>
    <row r="128" spans="1:15" ht="14" x14ac:dyDescent="0.15">
      <c r="A128" s="87" t="s">
        <v>151</v>
      </c>
      <c r="B128" s="47" t="s">
        <v>152</v>
      </c>
      <c r="C128" s="55"/>
      <c r="D128" s="5"/>
      <c r="E128" s="150" t="s">
        <v>23</v>
      </c>
      <c r="F128" s="220"/>
      <c r="G128" s="221"/>
      <c r="H128" s="222"/>
      <c r="I128" s="223"/>
      <c r="J128" s="224"/>
      <c r="K128" s="225"/>
      <c r="L128" s="226"/>
      <c r="M128" s="227"/>
      <c r="N128" s="228"/>
      <c r="O128" s="40"/>
    </row>
    <row r="129" spans="1:15" ht="14" x14ac:dyDescent="0.15">
      <c r="A129" s="87"/>
      <c r="B129" s="47" t="s">
        <v>24</v>
      </c>
      <c r="C129" s="55" t="s">
        <v>153</v>
      </c>
      <c r="D129" s="5"/>
      <c r="E129" s="37" t="s">
        <v>154</v>
      </c>
      <c r="F129" s="203"/>
      <c r="G129" s="203"/>
      <c r="H129" s="204">
        <f>SUM(F129:G129)</f>
        <v>0</v>
      </c>
      <c r="I129" s="203"/>
      <c r="J129" s="203"/>
      <c r="K129" s="205">
        <f>SUM(I129:J129)</f>
        <v>0</v>
      </c>
      <c r="L129" s="203"/>
      <c r="M129" s="203"/>
      <c r="N129" s="206">
        <f>SUM(L129:M129)</f>
        <v>0</v>
      </c>
      <c r="O129" s="40"/>
    </row>
    <row r="130" spans="1:15" ht="14" x14ac:dyDescent="0.15">
      <c r="A130" s="87"/>
      <c r="B130" s="47" t="s">
        <v>40</v>
      </c>
      <c r="C130" s="115" t="s">
        <v>155</v>
      </c>
      <c r="D130" s="7"/>
      <c r="E130" s="37" t="s">
        <v>156</v>
      </c>
      <c r="F130" s="203">
        <v>5000</v>
      </c>
      <c r="G130" s="203"/>
      <c r="H130" s="204">
        <f>SUM(F130:G130)</f>
        <v>5000</v>
      </c>
      <c r="I130" s="203">
        <v>9015.01</v>
      </c>
      <c r="J130" s="203"/>
      <c r="K130" s="205">
        <f>SUM(I130:J130)</f>
        <v>9015.01</v>
      </c>
      <c r="L130" s="203">
        <v>15000</v>
      </c>
      <c r="M130" s="203"/>
      <c r="N130" s="206">
        <f>SUM(L130:M130)</f>
        <v>15000</v>
      </c>
      <c r="O130" s="40"/>
    </row>
    <row r="131" spans="1:15" ht="14" x14ac:dyDescent="0.15">
      <c r="A131" s="87"/>
      <c r="B131" s="47" t="s">
        <v>49</v>
      </c>
      <c r="C131" s="115" t="s">
        <v>157</v>
      </c>
      <c r="D131" s="7"/>
      <c r="E131" s="37"/>
      <c r="F131" s="230"/>
      <c r="G131" s="231"/>
      <c r="H131" s="232"/>
      <c r="I131" s="233"/>
      <c r="J131" s="234"/>
      <c r="K131" s="235"/>
      <c r="L131" s="236"/>
      <c r="M131" s="237"/>
      <c r="N131" s="238"/>
      <c r="O131" s="40"/>
    </row>
    <row r="132" spans="1:15" ht="14" x14ac:dyDescent="0.15">
      <c r="A132" s="87"/>
      <c r="B132" s="47"/>
      <c r="C132" s="115" t="s">
        <v>158</v>
      </c>
      <c r="D132" s="7"/>
      <c r="E132" s="37" t="s">
        <v>159</v>
      </c>
      <c r="F132" s="203"/>
      <c r="G132" s="203"/>
      <c r="H132" s="204">
        <f>SUM(F132:G132)</f>
        <v>0</v>
      </c>
      <c r="I132" s="203"/>
      <c r="J132" s="203"/>
      <c r="K132" s="205">
        <f>SUM(I132:J132)</f>
        <v>0</v>
      </c>
      <c r="L132" s="203"/>
      <c r="M132" s="203"/>
      <c r="N132" s="206">
        <f>SUM(L132:M132)</f>
        <v>0</v>
      </c>
      <c r="O132" s="40"/>
    </row>
    <row r="133" spans="1:15" ht="15.75" customHeight="1" x14ac:dyDescent="0.15">
      <c r="A133" s="87"/>
      <c r="B133" s="47" t="s">
        <v>23</v>
      </c>
      <c r="C133" s="115"/>
      <c r="D133" s="7"/>
      <c r="E133" s="95" t="s">
        <v>23</v>
      </c>
      <c r="F133" s="230"/>
      <c r="G133" s="231"/>
      <c r="H133" s="232"/>
      <c r="I133" s="233"/>
      <c r="J133" s="234"/>
      <c r="K133" s="235"/>
      <c r="L133" s="236"/>
      <c r="M133" s="237"/>
      <c r="N133" s="238"/>
      <c r="O133" s="40"/>
    </row>
    <row r="134" spans="1:15" ht="15.75" customHeight="1" x14ac:dyDescent="0.15">
      <c r="A134" s="97"/>
      <c r="B134" s="47" t="s">
        <v>58</v>
      </c>
      <c r="C134" s="115" t="s">
        <v>160</v>
      </c>
      <c r="D134" s="7"/>
      <c r="E134" s="3" t="s">
        <v>23</v>
      </c>
      <c r="F134" s="208">
        <f t="shared" ref="F134:N134" si="23">SUM(((+F129-F130)+F132))</f>
        <v>-5000</v>
      </c>
      <c r="G134" s="208">
        <f t="shared" si="23"/>
        <v>0</v>
      </c>
      <c r="H134" s="208">
        <f t="shared" si="23"/>
        <v>-5000</v>
      </c>
      <c r="I134" s="209">
        <f t="shared" si="23"/>
        <v>-9015.01</v>
      </c>
      <c r="J134" s="209">
        <f t="shared" si="23"/>
        <v>0</v>
      </c>
      <c r="K134" s="209">
        <f t="shared" si="23"/>
        <v>-9015.01</v>
      </c>
      <c r="L134" s="210">
        <f t="shared" si="23"/>
        <v>-15000</v>
      </c>
      <c r="M134" s="210">
        <f t="shared" si="23"/>
        <v>0</v>
      </c>
      <c r="N134" s="210">
        <f t="shared" si="23"/>
        <v>-15000</v>
      </c>
      <c r="O134" s="40"/>
    </row>
    <row r="135" spans="1:15" ht="15.75" customHeight="1" x14ac:dyDescent="0.15">
      <c r="A135" s="97"/>
      <c r="B135" s="55"/>
      <c r="C135" s="55"/>
      <c r="D135" s="5"/>
      <c r="E135" s="3" t="s">
        <v>23</v>
      </c>
      <c r="F135" s="230"/>
      <c r="G135" s="231"/>
      <c r="H135" s="232"/>
      <c r="I135" s="233"/>
      <c r="J135" s="234"/>
      <c r="K135" s="235"/>
      <c r="L135" s="236"/>
      <c r="M135" s="237"/>
      <c r="N135" s="238"/>
      <c r="O135" s="40"/>
    </row>
    <row r="136" spans="1:15" ht="15.75" customHeight="1" x14ac:dyDescent="0.15">
      <c r="A136" s="31" t="s">
        <v>161</v>
      </c>
      <c r="B136" s="6" t="s">
        <v>162</v>
      </c>
      <c r="C136" s="147"/>
      <c r="D136" s="32"/>
      <c r="E136" s="150" t="s">
        <v>23</v>
      </c>
      <c r="F136" s="208">
        <f t="shared" ref="F136:N136" si="24">SUM(F126,F134)</f>
        <v>-108395</v>
      </c>
      <c r="G136" s="208">
        <f t="shared" si="24"/>
        <v>0</v>
      </c>
      <c r="H136" s="208">
        <f t="shared" si="24"/>
        <v>-108395</v>
      </c>
      <c r="I136" s="209">
        <f t="shared" si="24"/>
        <v>-70961.169999999969</v>
      </c>
      <c r="J136" s="209">
        <f t="shared" si="24"/>
        <v>0</v>
      </c>
      <c r="K136" s="209">
        <f t="shared" si="24"/>
        <v>-70961.169999999969</v>
      </c>
      <c r="L136" s="210">
        <f t="shared" si="24"/>
        <v>-443249</v>
      </c>
      <c r="M136" s="210">
        <f t="shared" si="24"/>
        <v>0</v>
      </c>
      <c r="N136" s="210">
        <f t="shared" si="24"/>
        <v>-443249</v>
      </c>
      <c r="O136" s="40"/>
    </row>
    <row r="137" spans="1:15" ht="14" x14ac:dyDescent="0.15">
      <c r="A137" s="135"/>
      <c r="B137" s="99" t="s">
        <v>23</v>
      </c>
      <c r="C137" s="99"/>
      <c r="D137" s="99"/>
      <c r="E137" s="79" t="s">
        <v>23</v>
      </c>
      <c r="F137" s="255"/>
      <c r="G137" s="255"/>
      <c r="H137" s="256"/>
      <c r="I137" s="255"/>
      <c r="J137" s="255"/>
      <c r="K137" s="256"/>
      <c r="L137" s="255"/>
      <c r="M137" s="255"/>
      <c r="N137" s="257"/>
      <c r="O137" s="40"/>
    </row>
    <row r="138" spans="1:15" ht="14" x14ac:dyDescent="0.15">
      <c r="A138" s="22" t="s">
        <v>163</v>
      </c>
      <c r="B138" s="101" t="s">
        <v>164</v>
      </c>
      <c r="C138" s="125"/>
      <c r="D138" s="46"/>
      <c r="E138" s="95" t="s">
        <v>23</v>
      </c>
      <c r="F138" s="211"/>
      <c r="G138" s="212"/>
      <c r="H138" s="213"/>
      <c r="I138" s="214"/>
      <c r="J138" s="215"/>
      <c r="K138" s="216"/>
      <c r="L138" s="217"/>
      <c r="M138" s="218"/>
      <c r="N138" s="219"/>
      <c r="O138" s="40"/>
    </row>
    <row r="139" spans="1:15" ht="14" x14ac:dyDescent="0.15">
      <c r="A139" s="87"/>
      <c r="B139" s="47" t="s">
        <v>24</v>
      </c>
      <c r="C139" s="55" t="s">
        <v>165</v>
      </c>
      <c r="D139" s="5"/>
      <c r="E139" s="150"/>
      <c r="F139" s="220"/>
      <c r="G139" s="221"/>
      <c r="H139" s="222"/>
      <c r="I139" s="223"/>
      <c r="J139" s="224"/>
      <c r="K139" s="225"/>
      <c r="L139" s="226"/>
      <c r="M139" s="227"/>
      <c r="N139" s="228"/>
      <c r="O139" s="40"/>
    </row>
    <row r="140" spans="1:15" ht="14" x14ac:dyDescent="0.15">
      <c r="A140" s="97"/>
      <c r="B140" s="47"/>
      <c r="C140" s="55" t="s">
        <v>166</v>
      </c>
      <c r="D140" s="5" t="s">
        <v>167</v>
      </c>
      <c r="E140" s="37">
        <v>9791</v>
      </c>
      <c r="F140" s="202">
        <v>880858</v>
      </c>
      <c r="G140" s="203"/>
      <c r="H140" s="204">
        <f>SUM(F140:G140)</f>
        <v>880858</v>
      </c>
      <c r="I140" s="202">
        <f>F140</f>
        <v>880858</v>
      </c>
      <c r="J140" s="203">
        <f>G140</f>
        <v>0</v>
      </c>
      <c r="K140" s="205">
        <f>SUM(I140:J140)</f>
        <v>880858</v>
      </c>
      <c r="L140" s="202">
        <f>I140</f>
        <v>880858</v>
      </c>
      <c r="M140" s="203">
        <f>J140</f>
        <v>0</v>
      </c>
      <c r="N140" s="206">
        <f>SUM(L140:M140)</f>
        <v>880858</v>
      </c>
      <c r="O140" s="40"/>
    </row>
    <row r="141" spans="1:15" ht="14" x14ac:dyDescent="0.15">
      <c r="A141" s="97" t="s">
        <v>23</v>
      </c>
      <c r="B141" s="55"/>
      <c r="C141" s="55" t="s">
        <v>168</v>
      </c>
      <c r="D141" s="5" t="s">
        <v>169</v>
      </c>
      <c r="E141" s="133" t="s">
        <v>170</v>
      </c>
      <c r="F141" s="203"/>
      <c r="G141" s="203"/>
      <c r="H141" s="204">
        <f>SUM(F141:G141)</f>
        <v>0</v>
      </c>
      <c r="I141" s="203"/>
      <c r="J141" s="203"/>
      <c r="K141" s="205">
        <f>SUM(I141:J141)</f>
        <v>0</v>
      </c>
      <c r="L141" s="203"/>
      <c r="M141" s="203"/>
      <c r="N141" s="206">
        <f>SUM(L141:M141)</f>
        <v>0</v>
      </c>
      <c r="O141" s="40"/>
    </row>
    <row r="142" spans="1:15" ht="15.75" customHeight="1" x14ac:dyDescent="0.15">
      <c r="A142" s="30"/>
      <c r="B142" s="115"/>
      <c r="C142" s="115" t="s">
        <v>171</v>
      </c>
      <c r="D142" s="7" t="s">
        <v>172</v>
      </c>
      <c r="E142" s="95" t="s">
        <v>23</v>
      </c>
      <c r="F142" s="208">
        <f t="shared" ref="F142:N142" si="25">SUM(F140:F141)</f>
        <v>880858</v>
      </c>
      <c r="G142" s="208">
        <f t="shared" si="25"/>
        <v>0</v>
      </c>
      <c r="H142" s="208">
        <f t="shared" si="25"/>
        <v>880858</v>
      </c>
      <c r="I142" s="209">
        <f t="shared" si="25"/>
        <v>880858</v>
      </c>
      <c r="J142" s="209">
        <f t="shared" si="25"/>
        <v>0</v>
      </c>
      <c r="K142" s="209">
        <f t="shared" si="25"/>
        <v>880858</v>
      </c>
      <c r="L142" s="210">
        <f t="shared" si="25"/>
        <v>880858</v>
      </c>
      <c r="M142" s="210">
        <f t="shared" si="25"/>
        <v>0</v>
      </c>
      <c r="N142" s="210">
        <f t="shared" si="25"/>
        <v>880858</v>
      </c>
      <c r="O142" s="40"/>
    </row>
    <row r="143" spans="1:15" ht="15.75" customHeight="1" x14ac:dyDescent="0.15">
      <c r="A143" s="30"/>
      <c r="B143" s="71" t="s">
        <v>40</v>
      </c>
      <c r="C143" s="115" t="s">
        <v>173</v>
      </c>
      <c r="D143" s="7"/>
      <c r="E143" s="3" t="s">
        <v>23</v>
      </c>
      <c r="F143" s="208">
        <f t="shared" ref="F143:N143" si="26">SUM(F136,F142)</f>
        <v>772463</v>
      </c>
      <c r="G143" s="208">
        <f t="shared" si="26"/>
        <v>0</v>
      </c>
      <c r="H143" s="208">
        <f t="shared" si="26"/>
        <v>772463</v>
      </c>
      <c r="I143" s="209">
        <f t="shared" si="26"/>
        <v>809896.83000000007</v>
      </c>
      <c r="J143" s="209">
        <f t="shared" si="26"/>
        <v>0</v>
      </c>
      <c r="K143" s="209">
        <f t="shared" si="26"/>
        <v>809896.83000000007</v>
      </c>
      <c r="L143" s="210">
        <f t="shared" si="26"/>
        <v>437609</v>
      </c>
      <c r="M143" s="210">
        <f t="shared" si="26"/>
        <v>0</v>
      </c>
      <c r="N143" s="210">
        <f t="shared" si="26"/>
        <v>437609</v>
      </c>
      <c r="O143" s="40"/>
    </row>
    <row r="144" spans="1:15" ht="14" x14ac:dyDescent="0.15">
      <c r="A144" s="30"/>
      <c r="B144" s="71"/>
      <c r="C144" s="115"/>
      <c r="D144" s="7"/>
      <c r="E144" s="3"/>
      <c r="F144" s="211"/>
      <c r="G144" s="212"/>
      <c r="H144" s="252"/>
      <c r="I144" s="214"/>
      <c r="J144" s="215"/>
      <c r="K144" s="253"/>
      <c r="L144" s="217"/>
      <c r="M144" s="218"/>
      <c r="N144" s="254"/>
      <c r="O144" s="40"/>
    </row>
    <row r="145" spans="1:15" ht="14" x14ac:dyDescent="0.15">
      <c r="A145" s="30"/>
      <c r="B145" s="115"/>
      <c r="C145" s="115" t="s">
        <v>174</v>
      </c>
      <c r="D145" s="7"/>
      <c r="E145" s="150" t="s">
        <v>23</v>
      </c>
      <c r="F145" s="220"/>
      <c r="G145" s="221"/>
      <c r="H145" s="222"/>
      <c r="I145" s="223"/>
      <c r="J145" s="224"/>
      <c r="K145" s="225"/>
      <c r="L145" s="226"/>
      <c r="M145" s="227"/>
      <c r="N145" s="228"/>
      <c r="O145" s="40"/>
    </row>
    <row r="146" spans="1:15" ht="14" x14ac:dyDescent="0.15">
      <c r="A146" s="30"/>
      <c r="B146" s="115"/>
      <c r="C146" s="115" t="s">
        <v>175</v>
      </c>
      <c r="D146" s="7" t="s">
        <v>176</v>
      </c>
      <c r="E146" s="145"/>
      <c r="F146" s="258"/>
      <c r="G146" s="258"/>
      <c r="H146" s="259">
        <f t="shared" ref="H146:H151" si="27">SUM(F146:G146)</f>
        <v>0</v>
      </c>
      <c r="I146" s="258"/>
      <c r="J146" s="258"/>
      <c r="K146" s="259">
        <f t="shared" ref="K146:K151" si="28">SUM(I146:J146)</f>
        <v>0</v>
      </c>
      <c r="L146" s="258"/>
      <c r="M146" s="258"/>
      <c r="N146" s="259">
        <f t="shared" ref="N146:N151" si="29">SUM(L146:M146)</f>
        <v>0</v>
      </c>
      <c r="O146" s="40"/>
    </row>
    <row r="147" spans="1:15" ht="14" x14ac:dyDescent="0.15">
      <c r="A147" s="30"/>
      <c r="B147" s="115"/>
      <c r="C147" s="115"/>
      <c r="D147" s="7" t="s">
        <v>177</v>
      </c>
      <c r="E147" s="37">
        <v>9711</v>
      </c>
      <c r="F147" s="203"/>
      <c r="G147" s="203"/>
      <c r="H147" s="204">
        <f t="shared" si="27"/>
        <v>0</v>
      </c>
      <c r="I147" s="203"/>
      <c r="J147" s="203"/>
      <c r="K147" s="205">
        <f t="shared" si="28"/>
        <v>0</v>
      </c>
      <c r="L147" s="203"/>
      <c r="M147" s="203"/>
      <c r="N147" s="206">
        <f t="shared" si="29"/>
        <v>0</v>
      </c>
      <c r="O147" s="40"/>
    </row>
    <row r="148" spans="1:15" ht="14" x14ac:dyDescent="0.15">
      <c r="A148" s="30"/>
      <c r="B148" s="115"/>
      <c r="C148" s="115"/>
      <c r="D148" s="7" t="s">
        <v>178</v>
      </c>
      <c r="E148" s="37">
        <v>9712</v>
      </c>
      <c r="F148" s="203"/>
      <c r="G148" s="203"/>
      <c r="H148" s="204">
        <f t="shared" si="27"/>
        <v>0</v>
      </c>
      <c r="I148" s="203"/>
      <c r="J148" s="203"/>
      <c r="K148" s="205">
        <f t="shared" si="28"/>
        <v>0</v>
      </c>
      <c r="L148" s="203"/>
      <c r="M148" s="203"/>
      <c r="N148" s="206">
        <f t="shared" si="29"/>
        <v>0</v>
      </c>
      <c r="O148" s="40"/>
    </row>
    <row r="149" spans="1:15" ht="14" x14ac:dyDescent="0.15">
      <c r="A149" s="30"/>
      <c r="B149" s="115"/>
      <c r="C149" s="115"/>
      <c r="D149" s="7" t="s">
        <v>179</v>
      </c>
      <c r="E149" s="37">
        <v>9713</v>
      </c>
      <c r="F149" s="203"/>
      <c r="G149" s="203"/>
      <c r="H149" s="204">
        <f t="shared" si="27"/>
        <v>0</v>
      </c>
      <c r="I149" s="203"/>
      <c r="J149" s="203"/>
      <c r="K149" s="205">
        <f t="shared" si="28"/>
        <v>0</v>
      </c>
      <c r="L149" s="203"/>
      <c r="M149" s="203"/>
      <c r="N149" s="206">
        <f t="shared" si="29"/>
        <v>0</v>
      </c>
      <c r="O149" s="40"/>
    </row>
    <row r="150" spans="1:15" ht="14" x14ac:dyDescent="0.15">
      <c r="A150" s="30"/>
      <c r="B150" s="115"/>
      <c r="C150" s="115"/>
      <c r="D150" s="7" t="s">
        <v>180</v>
      </c>
      <c r="E150" s="37">
        <v>9719</v>
      </c>
      <c r="F150" s="203"/>
      <c r="G150" s="203"/>
      <c r="H150" s="204">
        <f t="shared" si="27"/>
        <v>0</v>
      </c>
      <c r="I150" s="203"/>
      <c r="J150" s="203"/>
      <c r="K150" s="205">
        <f t="shared" si="28"/>
        <v>0</v>
      </c>
      <c r="L150" s="203"/>
      <c r="M150" s="203"/>
      <c r="N150" s="206">
        <f t="shared" si="29"/>
        <v>0</v>
      </c>
      <c r="O150" s="40"/>
    </row>
    <row r="151" spans="1:15" ht="14" x14ac:dyDescent="0.15">
      <c r="A151" s="30"/>
      <c r="B151" s="115"/>
      <c r="C151" s="115" t="s">
        <v>181</v>
      </c>
      <c r="D151" s="7" t="s">
        <v>19</v>
      </c>
      <c r="E151" s="37">
        <v>9740</v>
      </c>
      <c r="F151" s="203"/>
      <c r="G151" s="203"/>
      <c r="H151" s="204">
        <f t="shared" si="27"/>
        <v>0</v>
      </c>
      <c r="I151" s="203"/>
      <c r="J151" s="203"/>
      <c r="K151" s="205">
        <f t="shared" si="28"/>
        <v>0</v>
      </c>
      <c r="L151" s="203"/>
      <c r="M151" s="203"/>
      <c r="N151" s="206">
        <f t="shared" si="29"/>
        <v>0</v>
      </c>
      <c r="O151" s="40"/>
    </row>
    <row r="152" spans="1:15" ht="14" x14ac:dyDescent="0.15">
      <c r="A152" s="30"/>
      <c r="B152" s="115"/>
      <c r="C152" s="115" t="s">
        <v>171</v>
      </c>
      <c r="D152" s="7" t="s">
        <v>182</v>
      </c>
      <c r="E152" s="145"/>
      <c r="F152" s="258"/>
      <c r="G152" s="258"/>
      <c r="H152" s="259"/>
      <c r="I152" s="258"/>
      <c r="J152" s="258"/>
      <c r="K152" s="259"/>
      <c r="L152" s="258"/>
      <c r="M152" s="258"/>
      <c r="N152" s="259"/>
      <c r="O152" s="40"/>
    </row>
    <row r="153" spans="1:15" ht="14" x14ac:dyDescent="0.15">
      <c r="A153" s="30"/>
      <c r="B153" s="115"/>
      <c r="C153" s="115"/>
      <c r="D153" s="7" t="s">
        <v>183</v>
      </c>
      <c r="E153" s="37">
        <v>9750</v>
      </c>
      <c r="F153" s="203"/>
      <c r="G153" s="203"/>
      <c r="H153" s="204">
        <f t="shared" ref="H153:H159" si="30">SUM(F153:G153)</f>
        <v>0</v>
      </c>
      <c r="I153" s="203"/>
      <c r="J153" s="203"/>
      <c r="K153" s="205">
        <f t="shared" ref="K153:K159" si="31">SUM(I153:J153)</f>
        <v>0</v>
      </c>
      <c r="L153" s="203"/>
      <c r="M153" s="203"/>
      <c r="N153" s="206">
        <f t="shared" ref="N153:N159" si="32">SUM(L153:M153)</f>
        <v>0</v>
      </c>
      <c r="O153" s="40"/>
    </row>
    <row r="154" spans="1:15" ht="14" x14ac:dyDescent="0.15">
      <c r="A154" s="30"/>
      <c r="B154" s="115"/>
      <c r="C154" s="115"/>
      <c r="D154" s="7" t="s">
        <v>184</v>
      </c>
      <c r="E154" s="37">
        <v>9760</v>
      </c>
      <c r="F154" s="203"/>
      <c r="G154" s="203"/>
      <c r="H154" s="204">
        <f t="shared" si="30"/>
        <v>0</v>
      </c>
      <c r="I154" s="203"/>
      <c r="J154" s="203"/>
      <c r="K154" s="205">
        <f t="shared" si="31"/>
        <v>0</v>
      </c>
      <c r="L154" s="203"/>
      <c r="M154" s="203"/>
      <c r="N154" s="206">
        <f t="shared" si="32"/>
        <v>0</v>
      </c>
      <c r="O154" s="40"/>
    </row>
    <row r="155" spans="1:15" ht="14" x14ac:dyDescent="0.15">
      <c r="A155" s="30"/>
      <c r="B155" s="115"/>
      <c r="C155" s="115" t="s">
        <v>185</v>
      </c>
      <c r="D155" s="7" t="s">
        <v>186</v>
      </c>
      <c r="E155" s="145"/>
      <c r="F155" s="258"/>
      <c r="G155" s="258"/>
      <c r="H155" s="259">
        <f t="shared" si="30"/>
        <v>0</v>
      </c>
      <c r="I155" s="258"/>
      <c r="J155" s="258"/>
      <c r="K155" s="259">
        <f t="shared" si="31"/>
        <v>0</v>
      </c>
      <c r="L155" s="258"/>
      <c r="M155" s="258"/>
      <c r="N155" s="259">
        <f t="shared" si="32"/>
        <v>0</v>
      </c>
      <c r="O155" s="40"/>
    </row>
    <row r="156" spans="1:15" ht="14" x14ac:dyDescent="0.15">
      <c r="A156" s="30"/>
      <c r="B156" s="115"/>
      <c r="C156" s="115"/>
      <c r="D156" s="7" t="s">
        <v>187</v>
      </c>
      <c r="E156" s="37">
        <v>9780</v>
      </c>
      <c r="F156" s="203"/>
      <c r="G156" s="203"/>
      <c r="H156" s="204">
        <f t="shared" si="30"/>
        <v>0</v>
      </c>
      <c r="I156" s="203"/>
      <c r="J156" s="203"/>
      <c r="K156" s="205">
        <f t="shared" si="31"/>
        <v>0</v>
      </c>
      <c r="L156" s="203"/>
      <c r="M156" s="203"/>
      <c r="N156" s="206">
        <f t="shared" si="32"/>
        <v>0</v>
      </c>
      <c r="O156" s="40"/>
    </row>
    <row r="157" spans="1:15" ht="14" x14ac:dyDescent="0.15">
      <c r="A157" s="30"/>
      <c r="B157" s="115"/>
      <c r="C157" s="115" t="s">
        <v>188</v>
      </c>
      <c r="D157" s="7" t="s">
        <v>189</v>
      </c>
      <c r="E157" s="184"/>
      <c r="F157" s="260"/>
      <c r="G157" s="260"/>
      <c r="H157" s="261">
        <f t="shared" si="30"/>
        <v>0</v>
      </c>
      <c r="I157" s="260"/>
      <c r="J157" s="260"/>
      <c r="K157" s="261">
        <f t="shared" si="31"/>
        <v>0</v>
      </c>
      <c r="L157" s="260"/>
      <c r="M157" s="260"/>
      <c r="N157" s="261">
        <f t="shared" si="32"/>
        <v>0</v>
      </c>
      <c r="O157" s="40"/>
    </row>
    <row r="158" spans="1:15" ht="14" x14ac:dyDescent="0.15">
      <c r="A158" s="30"/>
      <c r="B158" s="164"/>
      <c r="C158" s="164"/>
      <c r="D158" s="165" t="s">
        <v>190</v>
      </c>
      <c r="E158" s="186">
        <v>9789</v>
      </c>
      <c r="F158" s="262"/>
      <c r="G158" s="262"/>
      <c r="H158" s="263">
        <f t="shared" si="30"/>
        <v>0</v>
      </c>
      <c r="I158" s="262"/>
      <c r="J158" s="262"/>
      <c r="K158" s="264">
        <f t="shared" si="31"/>
        <v>0</v>
      </c>
      <c r="L158" s="262"/>
      <c r="M158" s="262"/>
      <c r="N158" s="265">
        <f t="shared" si="32"/>
        <v>0</v>
      </c>
      <c r="O158" s="163"/>
    </row>
    <row r="159" spans="1:15" ht="14" x14ac:dyDescent="0.15">
      <c r="A159" s="122"/>
      <c r="B159" s="187"/>
      <c r="C159" s="187"/>
      <c r="D159" s="188" t="s">
        <v>191</v>
      </c>
      <c r="E159" s="186">
        <v>9790</v>
      </c>
      <c r="F159" s="266">
        <f>F143-SUM(F146:F158)</f>
        <v>772463</v>
      </c>
      <c r="G159" s="266">
        <f>G143-SUM(G146:G158)</f>
        <v>0</v>
      </c>
      <c r="H159" s="263">
        <f t="shared" si="30"/>
        <v>772463</v>
      </c>
      <c r="I159" s="266">
        <f>I143-SUM(I146:I158)</f>
        <v>809896.83000000007</v>
      </c>
      <c r="J159" s="266">
        <f>J143-SUM(J146:J158)</f>
        <v>0</v>
      </c>
      <c r="K159" s="264">
        <f t="shared" si="31"/>
        <v>809896.83000000007</v>
      </c>
      <c r="L159" s="266">
        <f>L143-SUM(L146:L158)</f>
        <v>437609</v>
      </c>
      <c r="M159" s="266">
        <f>M143-SUM(M146:M158)</f>
        <v>0</v>
      </c>
      <c r="N159" s="265">
        <f t="shared" si="32"/>
        <v>437609</v>
      </c>
      <c r="O159" s="163"/>
    </row>
    <row r="160" spans="1:15" ht="6.75" customHeight="1" x14ac:dyDescent="0.15">
      <c r="A160" s="116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44"/>
    </row>
  </sheetData>
  <mergeCells count="5">
    <mergeCell ref="F1:H1"/>
    <mergeCell ref="F3:H3"/>
    <mergeCell ref="F19:H19"/>
    <mergeCell ref="I19:K19"/>
    <mergeCell ref="L19:N19"/>
  </mergeCells>
  <pageMargins left="0.7" right="0.7" top="0.75" bottom="0.75" header="0.3" footer="0.3"/>
  <pageSetup scale="42" orientation="portrait" r:id="rId1"/>
  <headerFooter>
    <oddFooter>&amp;L&amp;11&amp;Z&amp;F&amp;R&amp;11  Page &amp;P of &amp;N</oddFooter>
  </headerFooter>
  <rowBreaks count="1" manualBreakCount="1">
    <brk id="10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7"/>
  <sheetViews>
    <sheetView showGridLines="0" zoomScaleNormal="100" workbookViewId="0">
      <pane ySplit="17" topLeftCell="A31" activePane="bottomLeft" state="frozen"/>
      <selection pane="bottomLeft" activeCell="F95" sqref="F95"/>
    </sheetView>
  </sheetViews>
  <sheetFormatPr baseColWidth="10" defaultColWidth="9.1640625" defaultRowHeight="15" customHeight="1" x14ac:dyDescent="0.15"/>
  <cols>
    <col min="1" max="1" width="1.83203125" customWidth="1"/>
    <col min="2" max="2" width="2.1640625" customWidth="1"/>
    <col min="3" max="3" width="1.83203125" customWidth="1"/>
    <col min="4" max="4" width="47.5" customWidth="1"/>
    <col min="5" max="5" width="14.5" customWidth="1"/>
    <col min="6" max="6" width="15.6640625" customWidth="1"/>
    <col min="7" max="7" width="15" customWidth="1"/>
    <col min="8" max="8" width="15.5" customWidth="1"/>
    <col min="9" max="10" width="15" customWidth="1"/>
    <col min="11" max="11" width="0.6640625" customWidth="1"/>
  </cols>
  <sheetData>
    <row r="1" spans="1:11" ht="15.75" customHeight="1" x14ac:dyDescent="0.2">
      <c r="A1" s="414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"/>
    </row>
    <row r="2" spans="1:11" ht="15.75" customHeight="1" x14ac:dyDescent="0.2">
      <c r="A2" s="414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"/>
    </row>
    <row r="3" spans="1:11" ht="15.75" customHeight="1" x14ac:dyDescent="0.2">
      <c r="A3" s="415" t="s">
        <v>192</v>
      </c>
      <c r="B3" s="410"/>
      <c r="C3" s="410"/>
      <c r="D3" s="410"/>
      <c r="E3" s="410"/>
      <c r="F3" s="410"/>
      <c r="G3" s="410"/>
      <c r="H3" s="410"/>
      <c r="I3" s="410"/>
      <c r="J3" s="410"/>
      <c r="K3" s="4"/>
    </row>
    <row r="4" spans="1:11" ht="15.75" customHeight="1" x14ac:dyDescent="0.2">
      <c r="A4" s="414"/>
      <c r="B4" s="410"/>
      <c r="C4" s="410"/>
      <c r="D4" s="410"/>
      <c r="E4" s="410"/>
      <c r="F4" s="410"/>
      <c r="G4" s="410"/>
      <c r="H4" s="410"/>
      <c r="I4" s="410"/>
      <c r="J4" s="410"/>
      <c r="K4" s="4"/>
    </row>
    <row r="5" spans="1:11" ht="14" x14ac:dyDescent="0.15">
      <c r="A5" s="120"/>
      <c r="B5" s="115"/>
      <c r="C5" s="115"/>
      <c r="D5" s="115"/>
      <c r="E5" s="115"/>
      <c r="F5" s="115"/>
      <c r="G5" s="115"/>
      <c r="H5" s="115"/>
      <c r="I5" s="115"/>
      <c r="J5" s="115"/>
      <c r="K5" s="4"/>
    </row>
    <row r="6" spans="1:11" ht="14" x14ac:dyDescent="0.15">
      <c r="A6" s="430" t="s">
        <v>3</v>
      </c>
      <c r="B6" s="410"/>
      <c r="C6" s="410"/>
      <c r="D6" s="410"/>
      <c r="E6" s="431" t="str">
        <f>IF(('1st Detail'!G6=""),"",'1st Detail'!G6)</f>
        <v>Manzanita Middle</v>
      </c>
      <c r="F6" s="417"/>
      <c r="G6" s="115"/>
      <c r="H6" s="115"/>
      <c r="I6" s="115"/>
      <c r="J6" s="115"/>
      <c r="K6" s="4"/>
    </row>
    <row r="7" spans="1:11" ht="14" x14ac:dyDescent="0.15">
      <c r="A7" s="88"/>
      <c r="B7" s="88"/>
      <c r="C7" s="88"/>
      <c r="D7" s="119" t="s">
        <v>4</v>
      </c>
      <c r="E7" s="432" t="str">
        <f>IF(('1st Detail'!G7=""),"",'1st Detail'!G7)</f>
        <v/>
      </c>
      <c r="F7" s="412"/>
      <c r="G7" s="115"/>
      <c r="H7" s="115"/>
      <c r="I7" s="115"/>
      <c r="J7" s="115"/>
      <c r="K7" s="4"/>
    </row>
    <row r="8" spans="1:11" ht="14" x14ac:dyDescent="0.15">
      <c r="A8" s="430" t="s">
        <v>5</v>
      </c>
      <c r="B8" s="410"/>
      <c r="C8" s="410"/>
      <c r="D8" s="410"/>
      <c r="E8" s="432">
        <f>IF(('1st Detail'!G8=""),"",'1st Detail'!G8)</f>
        <v>6118368</v>
      </c>
      <c r="F8" s="412"/>
      <c r="G8" s="115"/>
      <c r="H8" s="49"/>
      <c r="K8" s="4"/>
    </row>
    <row r="9" spans="1:11" ht="14" x14ac:dyDescent="0.15">
      <c r="A9" s="430" t="s">
        <v>6</v>
      </c>
      <c r="B9" s="410"/>
      <c r="C9" s="410"/>
      <c r="D9" s="410"/>
      <c r="E9" s="432" t="str">
        <f>IF(('1st Detail'!G9=""),"",'1st Detail'!G9)</f>
        <v>Contra Costa County Office of Education</v>
      </c>
      <c r="F9" s="412"/>
      <c r="G9" s="115"/>
      <c r="H9" s="63"/>
      <c r="K9" s="4"/>
    </row>
    <row r="10" spans="1:11" ht="14" x14ac:dyDescent="0.15">
      <c r="A10" s="430" t="s">
        <v>7</v>
      </c>
      <c r="B10" s="410"/>
      <c r="C10" s="410"/>
      <c r="D10" s="410"/>
      <c r="E10" s="432" t="str">
        <f>IF(('1st Detail'!G10=""),"",'1st Detail'!G10)</f>
        <v xml:space="preserve">Contra Costa  </v>
      </c>
      <c r="F10" s="412"/>
      <c r="G10" s="115"/>
      <c r="H10" s="63"/>
      <c r="K10" s="4"/>
    </row>
    <row r="11" spans="1:11" ht="14" x14ac:dyDescent="0.15">
      <c r="A11" s="430" t="s">
        <v>8</v>
      </c>
      <c r="B11" s="410"/>
      <c r="C11" s="410"/>
      <c r="D11" s="410"/>
      <c r="E11" s="432" t="str">
        <f>IF(('1st Detail'!G11=""),"",'1st Detail'!G11)</f>
        <v>03333</v>
      </c>
      <c r="F11" s="412"/>
      <c r="G11" s="115"/>
      <c r="H11" s="63"/>
      <c r="K11" s="4"/>
    </row>
    <row r="12" spans="1:11" ht="14" x14ac:dyDescent="0.15">
      <c r="A12" s="430" t="s">
        <v>9</v>
      </c>
      <c r="B12" s="410"/>
      <c r="C12" s="410"/>
      <c r="D12" s="410"/>
      <c r="E12" s="432" t="str">
        <f>IF(('1st Detail'!G12=""),"",'1st Detail'!G12)</f>
        <v>2021-2022</v>
      </c>
      <c r="F12" s="412"/>
      <c r="G12" s="115"/>
      <c r="H12" s="63"/>
      <c r="K12" s="4"/>
    </row>
    <row r="13" spans="1:11" ht="14" x14ac:dyDescent="0.15">
      <c r="A13" s="88"/>
      <c r="B13" s="88"/>
      <c r="C13" s="88"/>
      <c r="D13" s="88"/>
      <c r="E13" s="137"/>
      <c r="F13" s="137"/>
      <c r="G13" s="142"/>
      <c r="H13" s="63"/>
      <c r="I13" s="68"/>
      <c r="J13" s="68"/>
      <c r="K13" s="4"/>
    </row>
    <row r="14" spans="1:11" ht="14" x14ac:dyDescent="0.15">
      <c r="A14" s="88"/>
      <c r="B14" s="88"/>
      <c r="C14" s="88"/>
      <c r="D14" s="88"/>
      <c r="E14" s="113"/>
      <c r="F14" s="113"/>
      <c r="G14" s="113"/>
      <c r="H14" s="39"/>
      <c r="I14" s="433" t="s">
        <v>193</v>
      </c>
      <c r="J14" s="434"/>
      <c r="K14" s="40"/>
    </row>
    <row r="15" spans="1:11" ht="14" x14ac:dyDescent="0.15">
      <c r="A15" s="153"/>
      <c r="B15" s="153"/>
      <c r="C15" s="153"/>
      <c r="D15" s="153"/>
      <c r="E15" s="153"/>
      <c r="F15" s="139"/>
      <c r="G15" s="139"/>
      <c r="H15" s="90"/>
      <c r="I15" s="435" t="s">
        <v>194</v>
      </c>
      <c r="J15" s="436"/>
      <c r="K15" s="40"/>
    </row>
    <row r="16" spans="1:11" ht="18" customHeight="1" x14ac:dyDescent="0.15">
      <c r="A16" s="8"/>
      <c r="B16" s="70"/>
      <c r="C16" s="70"/>
      <c r="D16" s="86"/>
      <c r="E16" s="110"/>
      <c r="F16" s="34" t="s">
        <v>195</v>
      </c>
      <c r="G16" s="69" t="s">
        <v>196</v>
      </c>
      <c r="H16" s="56" t="s">
        <v>197</v>
      </c>
      <c r="I16" s="143" t="s">
        <v>198</v>
      </c>
      <c r="J16" s="143" t="s">
        <v>199</v>
      </c>
      <c r="K16" s="40"/>
    </row>
    <row r="17" spans="1:11" x14ac:dyDescent="0.15">
      <c r="A17" s="82"/>
      <c r="B17" s="118"/>
      <c r="C17" s="118"/>
      <c r="D17" s="129" t="s">
        <v>16</v>
      </c>
      <c r="E17" s="11" t="s">
        <v>17</v>
      </c>
      <c r="F17" s="126" t="s">
        <v>200</v>
      </c>
      <c r="G17" s="81" t="s">
        <v>201</v>
      </c>
      <c r="H17" s="25" t="s">
        <v>202</v>
      </c>
      <c r="I17" s="112" t="s">
        <v>203</v>
      </c>
      <c r="J17" s="112" t="s">
        <v>203</v>
      </c>
      <c r="K17" s="40"/>
    </row>
    <row r="18" spans="1:11" ht="14" x14ac:dyDescent="0.15">
      <c r="A18" s="22" t="s">
        <v>21</v>
      </c>
      <c r="B18" s="101" t="s">
        <v>22</v>
      </c>
      <c r="C18" s="125"/>
      <c r="D18" s="46"/>
      <c r="E18" s="95" t="s">
        <v>23</v>
      </c>
      <c r="F18" s="105"/>
      <c r="G18" s="38"/>
      <c r="H18" s="41"/>
      <c r="I18" s="73"/>
      <c r="J18" s="74"/>
      <c r="K18" s="40"/>
    </row>
    <row r="19" spans="1:11" ht="14" x14ac:dyDescent="0.15">
      <c r="A19" s="87"/>
      <c r="B19" s="47" t="s">
        <v>24</v>
      </c>
      <c r="C19" s="55" t="s">
        <v>25</v>
      </c>
      <c r="D19" s="5"/>
      <c r="E19" s="150" t="s">
        <v>23</v>
      </c>
      <c r="F19" s="10"/>
      <c r="G19" s="29"/>
      <c r="H19" s="57"/>
      <c r="I19" s="139"/>
      <c r="J19" s="90"/>
      <c r="K19" s="40"/>
    </row>
    <row r="20" spans="1:11" ht="14" x14ac:dyDescent="0.15">
      <c r="A20" s="87"/>
      <c r="B20" s="47"/>
      <c r="C20" s="55"/>
      <c r="D20" s="5" t="s">
        <v>26</v>
      </c>
      <c r="E20" s="37">
        <v>8011</v>
      </c>
      <c r="F20" s="208">
        <f>'1st Detail'!H23</f>
        <v>358369</v>
      </c>
      <c r="G20" s="305">
        <f>'1st Detail'!K23</f>
        <v>113579.34</v>
      </c>
      <c r="H20" s="206">
        <f>'1st Detail'!N23</f>
        <v>328566</v>
      </c>
      <c r="I20" s="306">
        <f>H20-F20</f>
        <v>-29803</v>
      </c>
      <c r="J20" s="21">
        <f t="shared" ref="J20:J25" si="0">IF(AND((F20=0),(H20=0)),"",(IF((F20=""),"",(IF((F20=0),"New",(IF((H20=0),"(100%)",((H20/F20)-1))))))))</f>
        <v>-8.3162885182591073E-2</v>
      </c>
      <c r="K20" s="40"/>
    </row>
    <row r="21" spans="1:11" ht="14" x14ac:dyDescent="0.15">
      <c r="A21" s="87"/>
      <c r="B21" s="47"/>
      <c r="C21" s="55"/>
      <c r="D21" s="201" t="s">
        <v>255</v>
      </c>
      <c r="E21" s="37">
        <v>8012</v>
      </c>
      <c r="F21" s="208">
        <f>'1st Detail'!H24</f>
        <v>132781</v>
      </c>
      <c r="G21" s="305">
        <f>'1st Detail'!K24</f>
        <v>64823</v>
      </c>
      <c r="H21" s="206">
        <f>'1st Detail'!N24</f>
        <v>144638</v>
      </c>
      <c r="I21" s="306">
        <f t="shared" ref="I21:I25" si="1">H21-F21</f>
        <v>11857</v>
      </c>
      <c r="J21" s="21">
        <f t="shared" si="0"/>
        <v>8.9297414539730724E-2</v>
      </c>
      <c r="K21" s="40"/>
    </row>
    <row r="22" spans="1:11" ht="14" x14ac:dyDescent="0.15">
      <c r="A22" s="87"/>
      <c r="B22" s="47"/>
      <c r="C22" s="55"/>
      <c r="D22" s="5" t="s">
        <v>27</v>
      </c>
      <c r="E22" s="37">
        <v>8019</v>
      </c>
      <c r="F22" s="208">
        <f>'1st Detail'!H25</f>
        <v>0</v>
      </c>
      <c r="G22" s="305">
        <f>'1st Detail'!K25</f>
        <v>0</v>
      </c>
      <c r="H22" s="206">
        <f>'1st Detail'!N25</f>
        <v>0</v>
      </c>
      <c r="I22" s="306">
        <f t="shared" si="1"/>
        <v>0</v>
      </c>
      <c r="J22" s="21" t="str">
        <f t="shared" si="0"/>
        <v/>
      </c>
      <c r="K22" s="40"/>
    </row>
    <row r="23" spans="1:11" ht="14" x14ac:dyDescent="0.15">
      <c r="A23" s="87"/>
      <c r="B23" s="47"/>
      <c r="C23" s="55"/>
      <c r="D23" s="5" t="s">
        <v>28</v>
      </c>
      <c r="E23" s="37" t="s">
        <v>29</v>
      </c>
      <c r="F23" s="208">
        <f>'1st Detail'!H26</f>
        <v>0</v>
      </c>
      <c r="G23" s="305">
        <f>'1st Detail'!K26</f>
        <v>0</v>
      </c>
      <c r="H23" s="206">
        <f>'1st Detail'!N26</f>
        <v>0</v>
      </c>
      <c r="I23" s="306">
        <f t="shared" si="1"/>
        <v>0</v>
      </c>
      <c r="J23" s="21" t="str">
        <f t="shared" si="0"/>
        <v/>
      </c>
      <c r="K23" s="40"/>
    </row>
    <row r="24" spans="1:11" ht="14" x14ac:dyDescent="0.15">
      <c r="A24" s="87"/>
      <c r="B24" s="47"/>
      <c r="C24" s="55"/>
      <c r="D24" s="5" t="s">
        <v>30</v>
      </c>
      <c r="E24" s="37" t="s">
        <v>31</v>
      </c>
      <c r="F24" s="208">
        <f>'1st Detail'!H27</f>
        <v>0</v>
      </c>
      <c r="G24" s="305">
        <f>'1st Detail'!K27</f>
        <v>0</v>
      </c>
      <c r="H24" s="206">
        <f>'1st Detail'!N27</f>
        <v>0</v>
      </c>
      <c r="I24" s="306">
        <f t="shared" si="1"/>
        <v>0</v>
      </c>
      <c r="J24" s="21" t="str">
        <f t="shared" si="0"/>
        <v/>
      </c>
      <c r="K24" s="40"/>
    </row>
    <row r="25" spans="1:11" ht="14" x14ac:dyDescent="0.15">
      <c r="A25" s="87"/>
      <c r="B25" s="47"/>
      <c r="C25" s="55"/>
      <c r="D25" s="5" t="s">
        <v>32</v>
      </c>
      <c r="E25" s="37" t="s">
        <v>33</v>
      </c>
      <c r="F25" s="208">
        <f>'1st Detail'!H28</f>
        <v>0</v>
      </c>
      <c r="G25" s="305">
        <f>'1st Detail'!K28</f>
        <v>0</v>
      </c>
      <c r="H25" s="206">
        <f>'1st Detail'!N28</f>
        <v>0</v>
      </c>
      <c r="I25" s="306">
        <f t="shared" si="1"/>
        <v>0</v>
      </c>
      <c r="J25" s="21" t="str">
        <f t="shared" si="0"/>
        <v/>
      </c>
      <c r="K25" s="40"/>
    </row>
    <row r="26" spans="1:11" ht="14" x14ac:dyDescent="0.15">
      <c r="A26" s="87"/>
      <c r="B26" s="47"/>
      <c r="C26" s="115"/>
      <c r="D26" s="5" t="s">
        <v>34</v>
      </c>
      <c r="E26" s="37"/>
      <c r="F26" s="307"/>
      <c r="G26" s="308"/>
      <c r="H26" s="309"/>
      <c r="I26" s="306"/>
      <c r="J26" s="21"/>
      <c r="K26" s="40"/>
    </row>
    <row r="27" spans="1:11" ht="14" x14ac:dyDescent="0.15">
      <c r="A27" s="87"/>
      <c r="B27" s="47"/>
      <c r="C27" s="55"/>
      <c r="D27" s="5" t="s">
        <v>35</v>
      </c>
      <c r="E27" s="37">
        <v>8092</v>
      </c>
      <c r="F27" s="208">
        <f>'1st Detail'!H30</f>
        <v>0</v>
      </c>
      <c r="G27" s="305">
        <f>'1st Detail'!K30</f>
        <v>0</v>
      </c>
      <c r="H27" s="206">
        <f>'1st Detail'!N30</f>
        <v>0</v>
      </c>
      <c r="I27" s="306">
        <f>H27-F27</f>
        <v>0</v>
      </c>
      <c r="J27" s="21" t="str">
        <f>IF(AND((F27=0),(H27=0)),"",(IF((F27=""),"",(IF((F27=0),"New",(IF((H27=0),"(100%)",((H27/F27)-1))))))))</f>
        <v/>
      </c>
      <c r="K27" s="40"/>
    </row>
    <row r="28" spans="1:11" ht="14" x14ac:dyDescent="0.15">
      <c r="A28" s="97"/>
      <c r="B28" s="47" t="s">
        <v>23</v>
      </c>
      <c r="C28" s="55"/>
      <c r="D28" s="85" t="s">
        <v>204</v>
      </c>
      <c r="E28" s="37">
        <v>8096</v>
      </c>
      <c r="F28" s="208">
        <f>'1st Detail'!H31</f>
        <v>203719</v>
      </c>
      <c r="G28" s="305">
        <f>'1st Detail'!K31</f>
        <v>98666.19</v>
      </c>
      <c r="H28" s="206">
        <f>'1st Detail'!N31</f>
        <v>190388</v>
      </c>
      <c r="I28" s="306">
        <f>H28-F28</f>
        <v>-13331</v>
      </c>
      <c r="J28" s="21">
        <f>IF(AND((F28=0),(H28=0)),"",(IF((F28=""),"",(IF((F28=0),"New",(IF((H28=0),"(100%)",((H28/F28)-1))))))))</f>
        <v>-6.5438177096883487E-2</v>
      </c>
      <c r="K28" s="40"/>
    </row>
    <row r="29" spans="1:11" ht="14" x14ac:dyDescent="0.15">
      <c r="A29" s="87"/>
      <c r="B29" s="47"/>
      <c r="C29" s="55"/>
      <c r="D29" s="5" t="s">
        <v>37</v>
      </c>
      <c r="E29" s="133" t="s">
        <v>38</v>
      </c>
      <c r="F29" s="208">
        <f>'1st Detail'!H32</f>
        <v>0</v>
      </c>
      <c r="G29" s="305">
        <f>'1st Detail'!K32</f>
        <v>0</v>
      </c>
      <c r="H29" s="206">
        <f>'1st Detail'!N32</f>
        <v>0</v>
      </c>
      <c r="I29" s="306">
        <f>H29-F29</f>
        <v>0</v>
      </c>
      <c r="J29" s="21" t="str">
        <f>IF(AND((F29=0),(H29=0)),"",(IF((F29=""),"",(IF((F29=0),"New",(IF((H29=0),"(100%)",((H29/F29)-1))))))))</f>
        <v/>
      </c>
      <c r="K29" s="40"/>
    </row>
    <row r="30" spans="1:11" ht="14" x14ac:dyDescent="0.15">
      <c r="A30" s="87"/>
      <c r="B30" s="47"/>
      <c r="C30" s="55"/>
      <c r="D30" s="5" t="s">
        <v>39</v>
      </c>
      <c r="E30" s="95" t="s">
        <v>23</v>
      </c>
      <c r="F30" s="208">
        <f>SUM((F20:F25),(F27:F29))</f>
        <v>694869</v>
      </c>
      <c r="G30" s="305">
        <f>SUM((G20:G25),(G27:G29))</f>
        <v>277068.53000000003</v>
      </c>
      <c r="H30" s="210">
        <f>SUM((H20:H25),(H27:H29))</f>
        <v>663592</v>
      </c>
      <c r="I30" s="203">
        <f>SUM((I20:I25),(I27:I29))</f>
        <v>-31277</v>
      </c>
      <c r="J30" s="21">
        <f>IF((F30=0),"",(IF((H30=0),0,((H30/F30)-1))))</f>
        <v>-4.5011361853817045E-2</v>
      </c>
      <c r="K30" s="40"/>
    </row>
    <row r="31" spans="1:11" ht="14" x14ac:dyDescent="0.15">
      <c r="A31" s="87"/>
      <c r="B31" s="47"/>
      <c r="C31" s="55"/>
      <c r="D31" s="5"/>
      <c r="E31" s="3" t="s">
        <v>23</v>
      </c>
      <c r="F31" s="211"/>
      <c r="G31" s="310"/>
      <c r="H31" s="311"/>
      <c r="I31" s="240"/>
      <c r="J31" s="128"/>
      <c r="K31" s="40"/>
    </row>
    <row r="32" spans="1:11" ht="14" x14ac:dyDescent="0.15">
      <c r="A32" s="87"/>
      <c r="B32" s="47" t="s">
        <v>40</v>
      </c>
      <c r="C32" s="113" t="s">
        <v>41</v>
      </c>
      <c r="D32" s="5"/>
      <c r="E32" s="150" t="s">
        <v>23</v>
      </c>
      <c r="F32" s="220"/>
      <c r="G32" s="312"/>
      <c r="H32" s="313"/>
      <c r="I32" s="314"/>
      <c r="J32" s="89"/>
      <c r="K32" s="40"/>
    </row>
    <row r="33" spans="1:11" ht="14" x14ac:dyDescent="0.15">
      <c r="A33" s="87"/>
      <c r="B33" s="55"/>
      <c r="C33" s="55"/>
      <c r="D33" s="85" t="s">
        <v>205</v>
      </c>
      <c r="E33" s="37">
        <v>8290</v>
      </c>
      <c r="F33" s="208">
        <f>'1st Detail'!H36</f>
        <v>37886</v>
      </c>
      <c r="G33" s="305">
        <f>'1st Detail'!K36</f>
        <v>0</v>
      </c>
      <c r="H33" s="206">
        <f>'1st Detail'!N36</f>
        <v>49881</v>
      </c>
      <c r="I33" s="306">
        <f>H33-F33</f>
        <v>11995</v>
      </c>
      <c r="J33" s="21">
        <f>IF(AND((F33=0),(H33=0)),"",(IF((F33=""),"",(IF((F33=0),"New",(IF((H33=0),"(100%)",((H33/F33)-1))))))))</f>
        <v>0.31660771789051356</v>
      </c>
      <c r="K33" s="40"/>
    </row>
    <row r="34" spans="1:11" ht="14" x14ac:dyDescent="0.15">
      <c r="A34" s="87"/>
      <c r="B34" s="55"/>
      <c r="C34" s="55"/>
      <c r="D34" s="5" t="s">
        <v>43</v>
      </c>
      <c r="E34" s="37" t="s">
        <v>44</v>
      </c>
      <c r="F34" s="208">
        <f>'1st Detail'!H37</f>
        <v>45000</v>
      </c>
      <c r="G34" s="305">
        <f>'1st Detail'!K37</f>
        <v>0</v>
      </c>
      <c r="H34" s="206">
        <f>'1st Detail'!N37</f>
        <v>9000</v>
      </c>
      <c r="I34" s="306">
        <f>H34-F34</f>
        <v>-36000</v>
      </c>
      <c r="J34" s="21">
        <f>IF(AND((F34=0),(H34=0)),"",(IF((F34=""),"",(IF((F34=0),"New",(IF((H34=0),"(100%)",((H34/F34)-1))))))))</f>
        <v>-0.8</v>
      </c>
      <c r="K34" s="40"/>
    </row>
    <row r="35" spans="1:11" ht="14" x14ac:dyDescent="0.15">
      <c r="A35" s="87"/>
      <c r="B35" s="55"/>
      <c r="C35" s="55"/>
      <c r="D35" s="5" t="s">
        <v>45</v>
      </c>
      <c r="E35" s="37">
        <v>8220</v>
      </c>
      <c r="F35" s="208">
        <f>'1st Detail'!H38</f>
        <v>12000</v>
      </c>
      <c r="G35" s="305">
        <f>'1st Detail'!K38</f>
        <v>0</v>
      </c>
      <c r="H35" s="206">
        <f>'1st Detail'!N38</f>
        <v>12000</v>
      </c>
      <c r="I35" s="306">
        <f>H35-F35</f>
        <v>0</v>
      </c>
      <c r="J35" s="21">
        <f>IF(AND((F35=0),(H35=0)),"",(IF((F35=""),"",(IF((F35=0),"New",(IF((H35=0),"(100%)",((H35/F35)-1))))))))</f>
        <v>0</v>
      </c>
      <c r="K35" s="40"/>
    </row>
    <row r="36" spans="1:11" ht="14" x14ac:dyDescent="0.15">
      <c r="A36" s="87"/>
      <c r="B36" s="55"/>
      <c r="C36" s="55"/>
      <c r="D36" s="85" t="s">
        <v>206</v>
      </c>
      <c r="E36" s="141" t="s">
        <v>47</v>
      </c>
      <c r="F36" s="208">
        <f>'1st Detail'!H39</f>
        <v>0</v>
      </c>
      <c r="G36" s="305">
        <f>'1st Detail'!K39</f>
        <v>0</v>
      </c>
      <c r="H36" s="206">
        <f>'1st Detail'!N39</f>
        <v>0</v>
      </c>
      <c r="I36" s="306">
        <f>H36-F36</f>
        <v>0</v>
      </c>
      <c r="J36" s="21" t="str">
        <f>IF(AND((F36=0),(H36=0)),"",(IF((F36=""),"",(IF((F36=0),"New",(IF((H36=0),"(100%)",((H36/F36)-1))))))))</f>
        <v/>
      </c>
      <c r="K36" s="40"/>
    </row>
    <row r="37" spans="1:11" ht="14" x14ac:dyDescent="0.15">
      <c r="A37" s="87"/>
      <c r="B37" s="55"/>
      <c r="C37" s="55"/>
      <c r="D37" s="5" t="s">
        <v>48</v>
      </c>
      <c r="E37" s="95" t="s">
        <v>23</v>
      </c>
      <c r="F37" s="208">
        <f>SUM(F33:F36)</f>
        <v>94886</v>
      </c>
      <c r="G37" s="305">
        <f>SUM(G33:G36)</f>
        <v>0</v>
      </c>
      <c r="H37" s="210">
        <f>SUM(H33:H36)</f>
        <v>70881</v>
      </c>
      <c r="I37" s="203">
        <f>SUM(I33:I36)</f>
        <v>-24005</v>
      </c>
      <c r="J37" s="21">
        <f>IF(AND((F37=0),(H37=0)),"",(IF((F37=""),"",(IF((F37=0),"New",(IF((H37=0),"(100%)",((H37/F37)-1))))))))</f>
        <v>-0.25298779588137343</v>
      </c>
      <c r="K37" s="40"/>
    </row>
    <row r="38" spans="1:11" ht="14" x14ac:dyDescent="0.15">
      <c r="A38" s="87"/>
      <c r="B38" s="55"/>
      <c r="C38" s="55"/>
      <c r="D38" s="5"/>
      <c r="E38" s="3" t="s">
        <v>23</v>
      </c>
      <c r="F38" s="211"/>
      <c r="G38" s="310"/>
      <c r="H38" s="311"/>
      <c r="I38" s="240"/>
      <c r="J38" s="128"/>
      <c r="K38" s="40"/>
    </row>
    <row r="39" spans="1:11" ht="14" x14ac:dyDescent="0.15">
      <c r="A39" s="97"/>
      <c r="B39" s="47" t="s">
        <v>49</v>
      </c>
      <c r="C39" s="55" t="s">
        <v>50</v>
      </c>
      <c r="D39" s="5"/>
      <c r="E39" s="150" t="s">
        <v>23</v>
      </c>
      <c r="F39" s="220"/>
      <c r="G39" s="312"/>
      <c r="H39" s="313"/>
      <c r="I39" s="314"/>
      <c r="J39" s="89"/>
      <c r="K39" s="40"/>
    </row>
    <row r="40" spans="1:11" ht="14" x14ac:dyDescent="0.15">
      <c r="A40" s="97"/>
      <c r="B40" s="47"/>
      <c r="C40" s="55"/>
      <c r="D40" s="5" t="s">
        <v>207</v>
      </c>
      <c r="E40" s="37" t="s">
        <v>52</v>
      </c>
      <c r="F40" s="315">
        <f>'1st Detail'!H43</f>
        <v>0</v>
      </c>
      <c r="G40" s="315">
        <f>'1st Detail'!K43</f>
        <v>0</v>
      </c>
      <c r="H40" s="316">
        <f>'1st Detail'!N43</f>
        <v>0</v>
      </c>
      <c r="I40" s="316">
        <f>H40-F40</f>
        <v>0</v>
      </c>
      <c r="J40" s="64" t="str">
        <f>IF(AND((F40=0),(H40=0)),"",(IF((F40=""),"",(IF((F40=0),"New",(IF((H40=0),"(100%)",((H40/F40)-1))))))))</f>
        <v/>
      </c>
      <c r="K40" s="40"/>
    </row>
    <row r="41" spans="1:11" ht="14" x14ac:dyDescent="0.15">
      <c r="A41" s="97"/>
      <c r="B41" s="47"/>
      <c r="C41" s="55"/>
      <c r="D41" s="5" t="s">
        <v>53</v>
      </c>
      <c r="E41" s="37" t="s">
        <v>54</v>
      </c>
      <c r="F41" s="208">
        <f>'1st Detail'!H44</f>
        <v>0</v>
      </c>
      <c r="G41" s="305">
        <f>'1st Detail'!K44</f>
        <v>0</v>
      </c>
      <c r="H41" s="206">
        <f>'1st Detail'!N44</f>
        <v>0</v>
      </c>
      <c r="I41" s="306">
        <f>H41-F41</f>
        <v>0</v>
      </c>
      <c r="J41" s="21" t="str">
        <f>IF(AND((F41=0),(H41=0)),"",(IF((F41=""),"",(IF((F41=0),"New",(IF((H41=0),"(100%)",((H41/F41)-1))))))))</f>
        <v/>
      </c>
      <c r="K41" s="40"/>
    </row>
    <row r="42" spans="1:11" ht="14" x14ac:dyDescent="0.15">
      <c r="A42" s="97"/>
      <c r="B42" s="55"/>
      <c r="C42" s="55"/>
      <c r="D42" s="5" t="s">
        <v>55</v>
      </c>
      <c r="E42" s="37" t="s">
        <v>56</v>
      </c>
      <c r="F42" s="208">
        <f>'1st Detail'!H45</f>
        <v>450000</v>
      </c>
      <c r="G42" s="305">
        <f>'1st Detail'!K45</f>
        <v>63768.800000000003</v>
      </c>
      <c r="H42" s="206">
        <f>'1st Detail'!N45</f>
        <v>166528</v>
      </c>
      <c r="I42" s="306">
        <f>H42-F42</f>
        <v>-283472</v>
      </c>
      <c r="J42" s="21">
        <f>IF(AND((F42=0),(H42=0)),"",(IF((F42=""),"",(IF((F42=0),"New",(IF((H42=0),"(100%)",((H42/F42)-1))))))))</f>
        <v>-0.62993777777777771</v>
      </c>
      <c r="K42" s="40"/>
    </row>
    <row r="43" spans="1:11" ht="14" x14ac:dyDescent="0.15">
      <c r="A43" s="97"/>
      <c r="B43" s="55"/>
      <c r="C43" s="55"/>
      <c r="D43" s="7" t="s">
        <v>57</v>
      </c>
      <c r="E43" s="95" t="s">
        <v>23</v>
      </c>
      <c r="F43" s="208">
        <f>SUM(F40:F42)</f>
        <v>450000</v>
      </c>
      <c r="G43" s="305">
        <f>SUM(G40:G42)</f>
        <v>63768.800000000003</v>
      </c>
      <c r="H43" s="210">
        <f>SUM(H40:H42)</f>
        <v>166528</v>
      </c>
      <c r="I43" s="203">
        <f>SUM(I40:I42)</f>
        <v>-283472</v>
      </c>
      <c r="J43" s="21">
        <f>IF(AND((F43=0),(H43=0)),"",(IF((F43=""),"",(IF((F43=0),"New",(IF((H43=0),"(100%)",((H43/F43)-1))))))))</f>
        <v>-0.62993777777777771</v>
      </c>
      <c r="K43" s="40"/>
    </row>
    <row r="44" spans="1:11" ht="14" x14ac:dyDescent="0.15">
      <c r="A44" s="97"/>
      <c r="B44" s="55"/>
      <c r="C44" s="55"/>
      <c r="D44" s="7"/>
      <c r="E44" s="3" t="s">
        <v>23</v>
      </c>
      <c r="F44" s="211"/>
      <c r="G44" s="310"/>
      <c r="H44" s="311"/>
      <c r="I44" s="240"/>
      <c r="J44" s="128"/>
      <c r="K44" s="40"/>
    </row>
    <row r="45" spans="1:11" ht="14" x14ac:dyDescent="0.15">
      <c r="A45" s="97"/>
      <c r="B45" s="47" t="s">
        <v>58</v>
      </c>
      <c r="C45" s="55" t="s">
        <v>59</v>
      </c>
      <c r="D45" s="5"/>
      <c r="E45" s="150" t="s">
        <v>23</v>
      </c>
      <c r="F45" s="220"/>
      <c r="G45" s="312"/>
      <c r="H45" s="313"/>
      <c r="I45" s="314"/>
      <c r="J45" s="89"/>
      <c r="K45" s="40"/>
    </row>
    <row r="46" spans="1:11" ht="14" x14ac:dyDescent="0.15">
      <c r="A46" s="97"/>
      <c r="B46" s="55"/>
      <c r="C46" s="55"/>
      <c r="D46" s="5" t="s">
        <v>60</v>
      </c>
      <c r="E46" s="37" t="s">
        <v>61</v>
      </c>
      <c r="F46" s="208">
        <f>'1st Detail'!H49</f>
        <v>20000</v>
      </c>
      <c r="G46" s="305">
        <f>'1st Detail'!K49</f>
        <v>2830.69</v>
      </c>
      <c r="H46" s="206">
        <f>'1st Detail'!N49</f>
        <v>20000</v>
      </c>
      <c r="I46" s="306">
        <f>H46-F46</f>
        <v>0</v>
      </c>
      <c r="J46" s="21">
        <f>IF(AND((F46=0),(H46=0)),"",(IF((F46=""),"",(IF((F46=0),"New",(IF((H46=0),"(100%)",((H46/F46)-1))))))))</f>
        <v>0</v>
      </c>
      <c r="K46" s="40"/>
    </row>
    <row r="47" spans="1:11" ht="14" x14ac:dyDescent="0.15">
      <c r="A47" s="97"/>
      <c r="B47" s="55"/>
      <c r="C47" s="55"/>
      <c r="D47" s="5" t="s">
        <v>62</v>
      </c>
      <c r="E47" s="95" t="s">
        <v>23</v>
      </c>
      <c r="F47" s="208">
        <f>SUM(F46:F46)</f>
        <v>20000</v>
      </c>
      <c r="G47" s="305">
        <f>SUM(G46:G46)</f>
        <v>2830.69</v>
      </c>
      <c r="H47" s="210">
        <f>SUM(H46:H46)</f>
        <v>20000</v>
      </c>
      <c r="I47" s="203">
        <f>SUM(I46:I46)</f>
        <v>0</v>
      </c>
      <c r="J47" s="21">
        <f>IF(AND((F47=0),(H47=0)),"",(IF((F47=""),"",(IF((F47=0),"New",(IF((H47=0),"(100%)",((H47/F47)-1))))))))</f>
        <v>0</v>
      </c>
      <c r="K47" s="40"/>
    </row>
    <row r="48" spans="1:11" ht="15.75" customHeight="1" x14ac:dyDescent="0.15">
      <c r="A48" s="97"/>
      <c r="B48" s="55"/>
      <c r="C48" s="55" t="s">
        <v>23</v>
      </c>
      <c r="D48" s="5" t="s">
        <v>23</v>
      </c>
      <c r="E48" s="3" t="s">
        <v>23</v>
      </c>
      <c r="F48" s="230"/>
      <c r="G48" s="317"/>
      <c r="H48" s="318"/>
      <c r="I48" s="256"/>
      <c r="J48" s="67"/>
      <c r="K48" s="40"/>
    </row>
    <row r="49" spans="1:11" ht="15.75" customHeight="1" x14ac:dyDescent="0.15">
      <c r="A49" s="97"/>
      <c r="B49" s="47" t="s">
        <v>63</v>
      </c>
      <c r="C49" s="55" t="s">
        <v>64</v>
      </c>
      <c r="D49" s="5"/>
      <c r="E49" s="3" t="s">
        <v>23</v>
      </c>
      <c r="F49" s="208">
        <f>SUM(F30,F37,F43,F47)</f>
        <v>1259755</v>
      </c>
      <c r="G49" s="305">
        <f>SUM(G30,G37,G43,G47)</f>
        <v>343668.02</v>
      </c>
      <c r="H49" s="210">
        <f>SUM(H30,H37,H43,H47)</f>
        <v>921001</v>
      </c>
      <c r="I49" s="203">
        <f>SUM(I30,I37,I43,I47)</f>
        <v>-338754</v>
      </c>
      <c r="J49" s="21">
        <f>IF(AND((F49=0),(H49=0)),"",(IF((F49=""),"",(IF((F49=0),"New",(IF((H49=0),"(100%)",((H49/F49)-1))))))))</f>
        <v>-0.26890466797115309</v>
      </c>
      <c r="K49" s="40"/>
    </row>
    <row r="50" spans="1:11" ht="14" x14ac:dyDescent="0.15">
      <c r="A50" s="97"/>
      <c r="B50" s="47"/>
      <c r="C50" s="55"/>
      <c r="D50" s="5"/>
      <c r="E50" s="3" t="s">
        <v>23</v>
      </c>
      <c r="F50" s="211"/>
      <c r="G50" s="310"/>
      <c r="H50" s="311"/>
      <c r="I50" s="240"/>
      <c r="J50" s="128"/>
      <c r="K50" s="40"/>
    </row>
    <row r="51" spans="1:11" ht="14" x14ac:dyDescent="0.15">
      <c r="A51" s="87" t="s">
        <v>65</v>
      </c>
      <c r="B51" s="47" t="s">
        <v>66</v>
      </c>
      <c r="C51" s="55"/>
      <c r="D51" s="5"/>
      <c r="E51" s="3" t="s">
        <v>23</v>
      </c>
      <c r="F51" s="242"/>
      <c r="G51" s="319"/>
      <c r="H51" s="320"/>
      <c r="I51" s="321"/>
      <c r="J51" s="111"/>
      <c r="K51" s="40"/>
    </row>
    <row r="52" spans="1:11" ht="14" x14ac:dyDescent="0.15">
      <c r="A52" s="97"/>
      <c r="B52" s="47" t="s">
        <v>24</v>
      </c>
      <c r="C52" s="55" t="s">
        <v>67</v>
      </c>
      <c r="D52" s="5"/>
      <c r="E52" s="150" t="s">
        <v>23</v>
      </c>
      <c r="F52" s="220"/>
      <c r="G52" s="312"/>
      <c r="H52" s="313"/>
      <c r="I52" s="314"/>
      <c r="J52" s="89"/>
      <c r="K52" s="40"/>
    </row>
    <row r="53" spans="1:11" ht="14" x14ac:dyDescent="0.15">
      <c r="A53" s="97"/>
      <c r="B53" s="55"/>
      <c r="C53" s="55"/>
      <c r="D53" s="85" t="s">
        <v>68</v>
      </c>
      <c r="E53" s="37">
        <v>1100</v>
      </c>
      <c r="F53" s="208">
        <f>'1st Detail'!H56</f>
        <v>462500</v>
      </c>
      <c r="G53" s="305">
        <f>'1st Detail'!K56</f>
        <v>151527.07999999999</v>
      </c>
      <c r="H53" s="206">
        <f>'1st Detail'!N56</f>
        <v>462500</v>
      </c>
      <c r="I53" s="306">
        <f>H53-F53</f>
        <v>0</v>
      </c>
      <c r="J53" s="21">
        <f>IF(AND((F53=0),(H53=0)),"",(IF((F53=""),"",(IF((F53=0),"New",(IF((H53=0),"(100%)",((H53/F53)-1))))))))</f>
        <v>0</v>
      </c>
      <c r="K53" s="40"/>
    </row>
    <row r="54" spans="1:11" ht="14" x14ac:dyDescent="0.15">
      <c r="A54" s="97"/>
      <c r="B54" s="55"/>
      <c r="C54" s="55"/>
      <c r="D54" s="5" t="s">
        <v>69</v>
      </c>
      <c r="E54" s="37">
        <v>1200</v>
      </c>
      <c r="F54" s="208">
        <f>'1st Detail'!H57</f>
        <v>17000</v>
      </c>
      <c r="G54" s="305">
        <f>'1st Detail'!K57</f>
        <v>0</v>
      </c>
      <c r="H54" s="206">
        <f>'1st Detail'!N57</f>
        <v>50000</v>
      </c>
      <c r="I54" s="306">
        <f>H54-F54</f>
        <v>33000</v>
      </c>
      <c r="J54" s="21">
        <f>IF(AND((F54=0),(H54=0)),"",(IF((F54=""),"",(IF((F54=0),"New",(IF((H54=0),"(100%)",((H54/F54)-1))))))))</f>
        <v>1.9411764705882355</v>
      </c>
      <c r="K54" s="40"/>
    </row>
    <row r="55" spans="1:11" ht="14" x14ac:dyDescent="0.15">
      <c r="A55" s="97"/>
      <c r="B55" s="55"/>
      <c r="C55" s="55"/>
      <c r="D55" s="5" t="s">
        <v>70</v>
      </c>
      <c r="E55" s="37">
        <v>1300</v>
      </c>
      <c r="F55" s="208">
        <f>'1st Detail'!H58</f>
        <v>111000</v>
      </c>
      <c r="G55" s="305">
        <f>'1st Detail'!K58</f>
        <v>0</v>
      </c>
      <c r="H55" s="206">
        <f>'1st Detail'!N58</f>
        <v>48000</v>
      </c>
      <c r="I55" s="306">
        <f>H55-F55</f>
        <v>-63000</v>
      </c>
      <c r="J55" s="21">
        <f>IF(AND((F55=0),(H55=0)),"",(IF((F55=""),"",(IF((F55=0),"New",(IF((H55=0),"(100%)",((H55/F55)-1))))))))</f>
        <v>-0.56756756756756754</v>
      </c>
      <c r="K55" s="40"/>
    </row>
    <row r="56" spans="1:11" ht="14" x14ac:dyDescent="0.15">
      <c r="A56" s="97"/>
      <c r="B56" s="55"/>
      <c r="C56" s="55"/>
      <c r="D56" s="5" t="s">
        <v>71</v>
      </c>
      <c r="E56" s="37">
        <v>1900</v>
      </c>
      <c r="F56" s="208">
        <f>'1st Detail'!H59</f>
        <v>0</v>
      </c>
      <c r="G56" s="305">
        <f>'1st Detail'!K59</f>
        <v>0</v>
      </c>
      <c r="H56" s="206">
        <f>'1st Detail'!N59</f>
        <v>0</v>
      </c>
      <c r="I56" s="306">
        <f>H56-F56</f>
        <v>0</v>
      </c>
      <c r="J56" s="21" t="str">
        <f>IF(AND((F56=0),(H56=0)),"",(IF((F56=""),"",(IF((F56=0),"New",(IF((H56=0),"(100%)",((H56/F56)-1))))))))</f>
        <v/>
      </c>
      <c r="K56" s="40"/>
    </row>
    <row r="57" spans="1:11" ht="14" x14ac:dyDescent="0.15">
      <c r="A57" s="97"/>
      <c r="B57" s="55"/>
      <c r="C57" s="55"/>
      <c r="D57" s="5" t="s">
        <v>72</v>
      </c>
      <c r="E57" s="95" t="s">
        <v>23</v>
      </c>
      <c r="F57" s="208">
        <f>SUM(F53:F56)</f>
        <v>590500</v>
      </c>
      <c r="G57" s="305">
        <f>SUM(G53:G56)</f>
        <v>151527.07999999999</v>
      </c>
      <c r="H57" s="210">
        <f>SUM(H53:H56)</f>
        <v>560500</v>
      </c>
      <c r="I57" s="203">
        <f>SUM(I53:I56)</f>
        <v>-30000</v>
      </c>
      <c r="J57" s="21">
        <f>IF(AND((F57=0),(H57=0)),"",(IF((F57=""),"",(IF((F57=0),"New",(IF((H57=0),"(100%)",((H57/F57)-1))))))))</f>
        <v>-5.0804403048264168E-2</v>
      </c>
      <c r="K57" s="40"/>
    </row>
    <row r="58" spans="1:11" ht="14" x14ac:dyDescent="0.15">
      <c r="A58" s="30"/>
      <c r="B58" s="115"/>
      <c r="C58" s="115"/>
      <c r="D58" s="7"/>
      <c r="E58" s="3" t="s">
        <v>23</v>
      </c>
      <c r="F58" s="211"/>
      <c r="G58" s="310"/>
      <c r="H58" s="311"/>
      <c r="I58" s="240"/>
      <c r="J58" s="128"/>
      <c r="K58" s="40"/>
    </row>
    <row r="59" spans="1:11" ht="14" x14ac:dyDescent="0.15">
      <c r="A59" s="30"/>
      <c r="B59" s="71" t="s">
        <v>40</v>
      </c>
      <c r="C59" s="115" t="s">
        <v>73</v>
      </c>
      <c r="D59" s="7"/>
      <c r="E59" s="150" t="s">
        <v>23</v>
      </c>
      <c r="F59" s="220"/>
      <c r="G59" s="312"/>
      <c r="H59" s="313"/>
      <c r="I59" s="314"/>
      <c r="J59" s="89"/>
      <c r="K59" s="40"/>
    </row>
    <row r="60" spans="1:11" ht="14" x14ac:dyDescent="0.15">
      <c r="A60" s="30"/>
      <c r="B60" s="71"/>
      <c r="C60" s="115"/>
      <c r="D60" s="84" t="s">
        <v>74</v>
      </c>
      <c r="E60" s="37">
        <v>2100</v>
      </c>
      <c r="F60" s="208">
        <f>'1st Detail'!H63</f>
        <v>0</v>
      </c>
      <c r="G60" s="305">
        <f>'1st Detail'!K63</f>
        <v>0</v>
      </c>
      <c r="H60" s="206">
        <f>'1st Detail'!N63</f>
        <v>0</v>
      </c>
      <c r="I60" s="306">
        <f>H60-F60</f>
        <v>0</v>
      </c>
      <c r="J60" s="21" t="str">
        <f t="shared" ref="J60:J65" si="2">IF(AND((F60=0),(H60=0)),"",(IF((F60=""),"",(IF((F60=0),"New",(IF((H60=0),"(100%)",((H60/F60)-1))))))))</f>
        <v/>
      </c>
      <c r="K60" s="40"/>
    </row>
    <row r="61" spans="1:11" ht="14" x14ac:dyDescent="0.15">
      <c r="A61" s="97"/>
      <c r="B61" s="55"/>
      <c r="C61" s="55"/>
      <c r="D61" s="5" t="s">
        <v>75</v>
      </c>
      <c r="E61" s="37">
        <v>2200</v>
      </c>
      <c r="F61" s="208">
        <f>'1st Detail'!H64</f>
        <v>0</v>
      </c>
      <c r="G61" s="305">
        <f>'1st Detail'!K64</f>
        <v>0</v>
      </c>
      <c r="H61" s="210">
        <f>'1st Detail'!N64</f>
        <v>0</v>
      </c>
      <c r="I61" s="306">
        <f>H61-F61</f>
        <v>0</v>
      </c>
      <c r="J61" s="21" t="str">
        <f t="shared" si="2"/>
        <v/>
      </c>
      <c r="K61" s="40"/>
    </row>
    <row r="62" spans="1:11" ht="14" x14ac:dyDescent="0.15">
      <c r="A62" s="97"/>
      <c r="B62" s="55"/>
      <c r="C62" s="55"/>
      <c r="D62" s="5" t="s">
        <v>76</v>
      </c>
      <c r="E62" s="37">
        <v>2300</v>
      </c>
      <c r="F62" s="208">
        <f>'1st Detail'!H65</f>
        <v>0</v>
      </c>
      <c r="G62" s="305">
        <f>'1st Detail'!K65</f>
        <v>0</v>
      </c>
      <c r="H62" s="206">
        <f>'1st Detail'!N65</f>
        <v>68000</v>
      </c>
      <c r="I62" s="306">
        <f>H62-F62</f>
        <v>68000</v>
      </c>
      <c r="J62" s="21" t="str">
        <f t="shared" si="2"/>
        <v>New</v>
      </c>
      <c r="K62" s="40"/>
    </row>
    <row r="63" spans="1:11" ht="14" x14ac:dyDescent="0.15">
      <c r="A63" s="97"/>
      <c r="B63" s="55"/>
      <c r="C63" s="55"/>
      <c r="D63" s="5" t="s">
        <v>77</v>
      </c>
      <c r="E63" s="37">
        <v>2400</v>
      </c>
      <c r="F63" s="208">
        <f>'1st Detail'!H66</f>
        <v>55000</v>
      </c>
      <c r="G63" s="305">
        <f>'1st Detail'!K66</f>
        <v>13312.5</v>
      </c>
      <c r="H63" s="206">
        <f>'1st Detail'!N66</f>
        <v>55000</v>
      </c>
      <c r="I63" s="306">
        <f>H63-F63</f>
        <v>0</v>
      </c>
      <c r="J63" s="21">
        <f t="shared" si="2"/>
        <v>0</v>
      </c>
      <c r="K63" s="40"/>
    </row>
    <row r="64" spans="1:11" ht="14" x14ac:dyDescent="0.15">
      <c r="A64" s="97"/>
      <c r="B64" s="55"/>
      <c r="C64" s="55"/>
      <c r="D64" s="5" t="s">
        <v>78</v>
      </c>
      <c r="E64" s="37">
        <v>2900</v>
      </c>
      <c r="F64" s="208">
        <f>'1st Detail'!H67</f>
        <v>0</v>
      </c>
      <c r="G64" s="305">
        <f>'1st Detail'!K67</f>
        <v>0</v>
      </c>
      <c r="H64" s="206">
        <f>'1st Detail'!N67</f>
        <v>0</v>
      </c>
      <c r="I64" s="306">
        <f>H64-F64</f>
        <v>0</v>
      </c>
      <c r="J64" s="21" t="str">
        <f t="shared" si="2"/>
        <v/>
      </c>
      <c r="K64" s="40"/>
    </row>
    <row r="65" spans="1:11" ht="14" x14ac:dyDescent="0.15">
      <c r="A65" s="97"/>
      <c r="B65" s="55"/>
      <c r="C65" s="55"/>
      <c r="D65" s="5" t="s">
        <v>79</v>
      </c>
      <c r="E65" s="95" t="s">
        <v>23</v>
      </c>
      <c r="F65" s="208">
        <f>SUM(F60:F64)</f>
        <v>55000</v>
      </c>
      <c r="G65" s="305">
        <f>SUM(G60:G64)</f>
        <v>13312.5</v>
      </c>
      <c r="H65" s="210">
        <f>SUM(H60:H64)</f>
        <v>123000</v>
      </c>
      <c r="I65" s="203">
        <f>SUM(I60:I64)</f>
        <v>68000</v>
      </c>
      <c r="J65" s="21">
        <f t="shared" si="2"/>
        <v>1.2363636363636363</v>
      </c>
      <c r="K65" s="40"/>
    </row>
    <row r="66" spans="1:11" ht="14" x14ac:dyDescent="0.15">
      <c r="A66" s="97"/>
      <c r="B66" s="55"/>
      <c r="C66" s="55"/>
      <c r="D66" s="5"/>
      <c r="E66" s="3"/>
      <c r="F66" s="211"/>
      <c r="G66" s="310"/>
      <c r="H66" s="218"/>
      <c r="I66" s="239"/>
      <c r="J66" s="42"/>
      <c r="K66" s="40"/>
    </row>
    <row r="67" spans="1:11" ht="14" x14ac:dyDescent="0.15">
      <c r="A67" s="97"/>
      <c r="B67" s="47" t="s">
        <v>49</v>
      </c>
      <c r="C67" s="55" t="s">
        <v>80</v>
      </c>
      <c r="D67" s="5"/>
      <c r="E67" s="150" t="s">
        <v>23</v>
      </c>
      <c r="F67" s="220"/>
      <c r="G67" s="312"/>
      <c r="H67" s="313"/>
      <c r="I67" s="314"/>
      <c r="J67" s="89"/>
      <c r="K67" s="40"/>
    </row>
    <row r="68" spans="1:11" x14ac:dyDescent="0.15">
      <c r="A68" s="97"/>
      <c r="B68" s="55"/>
      <c r="C68" s="55"/>
      <c r="D68" s="102" t="s">
        <v>81</v>
      </c>
      <c r="E68" s="37" t="s">
        <v>82</v>
      </c>
      <c r="F68" s="208">
        <f>'1st Detail'!H71</f>
        <v>116000</v>
      </c>
      <c r="G68" s="305">
        <f>'1st Detail'!K71</f>
        <v>25391.79</v>
      </c>
      <c r="H68" s="206">
        <f>'1st Detail'!N71</f>
        <v>78250</v>
      </c>
      <c r="I68" s="306">
        <f t="shared" ref="I68:I77" si="3">H68-F68</f>
        <v>-37750</v>
      </c>
      <c r="J68" s="21">
        <f t="shared" ref="J68:J78" si="4">IF(AND((F68=0),(H68=0)),"",(IF((F68=""),"",(IF((F68=0),"New",(IF((H68=0),"(100%)",((H68/F68)-1))))))))</f>
        <v>-0.32543103448275867</v>
      </c>
      <c r="K68" s="40"/>
    </row>
    <row r="69" spans="1:11" x14ac:dyDescent="0.15">
      <c r="A69" s="97"/>
      <c r="B69" s="55"/>
      <c r="C69" s="55"/>
      <c r="D69" s="102" t="s">
        <v>83</v>
      </c>
      <c r="E69" s="37" t="s">
        <v>84</v>
      </c>
      <c r="F69" s="208">
        <f>'1st Detail'!H72</f>
        <v>12650</v>
      </c>
      <c r="G69" s="305">
        <f>'1st Detail'!K72</f>
        <v>5966.03</v>
      </c>
      <c r="H69" s="206">
        <f>'1st Detail'!N72</f>
        <v>27000</v>
      </c>
      <c r="I69" s="306">
        <f t="shared" si="3"/>
        <v>14350</v>
      </c>
      <c r="J69" s="21">
        <f t="shared" si="4"/>
        <v>1.1343873517786562</v>
      </c>
      <c r="K69" s="40"/>
    </row>
    <row r="70" spans="1:11" x14ac:dyDescent="0.15">
      <c r="A70" s="97"/>
      <c r="B70" s="55"/>
      <c r="C70" s="55"/>
      <c r="D70" s="102" t="s">
        <v>85</v>
      </c>
      <c r="E70" s="37" t="s">
        <v>86</v>
      </c>
      <c r="F70" s="208">
        <f>'1st Detail'!H73</f>
        <v>12500</v>
      </c>
      <c r="G70" s="305">
        <f>'1st Detail'!K73</f>
        <v>3820</v>
      </c>
      <c r="H70" s="206">
        <f>'1st Detail'!N73</f>
        <v>18000</v>
      </c>
      <c r="I70" s="306">
        <f t="shared" si="3"/>
        <v>5500</v>
      </c>
      <c r="J70" s="21">
        <f t="shared" si="4"/>
        <v>0.43999999999999995</v>
      </c>
      <c r="K70" s="40"/>
    </row>
    <row r="71" spans="1:11" ht="14" x14ac:dyDescent="0.15">
      <c r="A71" s="97"/>
      <c r="B71" s="55"/>
      <c r="C71" s="55"/>
      <c r="D71" s="5" t="s">
        <v>87</v>
      </c>
      <c r="E71" s="37" t="s">
        <v>88</v>
      </c>
      <c r="F71" s="208">
        <f>'1st Detail'!H74</f>
        <v>62500</v>
      </c>
      <c r="G71" s="305">
        <f>'1st Detail'!K74</f>
        <v>22059.72</v>
      </c>
      <c r="H71" s="206">
        <f>'1st Detail'!N74</f>
        <v>68500</v>
      </c>
      <c r="I71" s="306">
        <f t="shared" si="3"/>
        <v>6000</v>
      </c>
      <c r="J71" s="21">
        <f t="shared" si="4"/>
        <v>9.6000000000000085E-2</v>
      </c>
      <c r="K71" s="40"/>
    </row>
    <row r="72" spans="1:11" ht="14" x14ac:dyDescent="0.15">
      <c r="A72" s="97"/>
      <c r="B72" s="55"/>
      <c r="C72" s="55"/>
      <c r="D72" s="5" t="s">
        <v>89</v>
      </c>
      <c r="E72" s="37" t="s">
        <v>90</v>
      </c>
      <c r="F72" s="208">
        <f>'1st Detail'!H75</f>
        <v>12500</v>
      </c>
      <c r="G72" s="305">
        <f>'1st Detail'!K75</f>
        <v>538.34</v>
      </c>
      <c r="H72" s="206">
        <f>'1st Detail'!N75</f>
        <v>12500</v>
      </c>
      <c r="I72" s="306">
        <f t="shared" si="3"/>
        <v>0</v>
      </c>
      <c r="J72" s="21">
        <f t="shared" si="4"/>
        <v>0</v>
      </c>
      <c r="K72" s="40"/>
    </row>
    <row r="73" spans="1:11" ht="14" x14ac:dyDescent="0.15">
      <c r="A73" s="97"/>
      <c r="B73" s="55"/>
      <c r="C73" s="55"/>
      <c r="D73" s="5" t="s">
        <v>91</v>
      </c>
      <c r="E73" s="37" t="s">
        <v>92</v>
      </c>
      <c r="F73" s="208">
        <f>'1st Detail'!H76</f>
        <v>0</v>
      </c>
      <c r="G73" s="305">
        <f>'1st Detail'!K76</f>
        <v>0</v>
      </c>
      <c r="H73" s="206">
        <f>'1st Detail'!N76</f>
        <v>0</v>
      </c>
      <c r="I73" s="306">
        <f t="shared" si="3"/>
        <v>0</v>
      </c>
      <c r="J73" s="21" t="str">
        <f t="shared" si="4"/>
        <v/>
      </c>
      <c r="K73" s="40"/>
    </row>
    <row r="74" spans="1:11" ht="14" x14ac:dyDescent="0.15">
      <c r="A74" s="97"/>
      <c r="B74" s="55"/>
      <c r="C74" s="55"/>
      <c r="D74" s="5" t="s">
        <v>93</v>
      </c>
      <c r="E74" s="37" t="s">
        <v>94</v>
      </c>
      <c r="F74" s="208">
        <f>'1st Detail'!H77</f>
        <v>0</v>
      </c>
      <c r="G74" s="305">
        <f>'1st Detail'!K77</f>
        <v>0</v>
      </c>
      <c r="H74" s="206">
        <f>'1st Detail'!N77</f>
        <v>0</v>
      </c>
      <c r="I74" s="306">
        <f t="shared" si="3"/>
        <v>0</v>
      </c>
      <c r="J74" s="21" t="str">
        <f t="shared" si="4"/>
        <v/>
      </c>
      <c r="K74" s="40"/>
    </row>
    <row r="75" spans="1:11" ht="14" x14ac:dyDescent="0.15">
      <c r="A75" s="97"/>
      <c r="B75" s="55"/>
      <c r="C75" s="55"/>
      <c r="D75" s="5" t="s">
        <v>95</v>
      </c>
      <c r="E75" s="37" t="s">
        <v>96</v>
      </c>
      <c r="F75" s="208">
        <f>'1st Detail'!H78</f>
        <v>0</v>
      </c>
      <c r="G75" s="305">
        <f>'1st Detail'!K78</f>
        <v>0</v>
      </c>
      <c r="H75" s="206">
        <f>'1st Detail'!N78</f>
        <v>0</v>
      </c>
      <c r="I75" s="306">
        <f t="shared" si="3"/>
        <v>0</v>
      </c>
      <c r="J75" s="21" t="str">
        <f t="shared" si="4"/>
        <v/>
      </c>
      <c r="K75" s="40"/>
    </row>
    <row r="76" spans="1:11" ht="14" x14ac:dyDescent="0.15">
      <c r="A76" s="97"/>
      <c r="B76" s="55"/>
      <c r="C76" s="55"/>
      <c r="D76" s="5" t="s">
        <v>97</v>
      </c>
      <c r="E76" s="37" t="s">
        <v>98</v>
      </c>
      <c r="F76" s="208">
        <f>'1st Detail'!H79</f>
        <v>0</v>
      </c>
      <c r="G76" s="305">
        <f>'1st Detail'!K79</f>
        <v>0</v>
      </c>
      <c r="H76" s="206">
        <f>'1st Detail'!N79</f>
        <v>0</v>
      </c>
      <c r="I76" s="306">
        <f t="shared" si="3"/>
        <v>0</v>
      </c>
      <c r="J76" s="21" t="str">
        <f t="shared" si="4"/>
        <v/>
      </c>
      <c r="K76" s="40"/>
    </row>
    <row r="77" spans="1:11" ht="14" x14ac:dyDescent="0.15">
      <c r="A77" s="97"/>
      <c r="B77" s="55"/>
      <c r="C77" s="55"/>
      <c r="D77" s="5" t="s">
        <v>99</v>
      </c>
      <c r="E77" s="37" t="s">
        <v>100</v>
      </c>
      <c r="F77" s="208">
        <f>'1st Detail'!H80</f>
        <v>0</v>
      </c>
      <c r="G77" s="305">
        <f>'1st Detail'!K80</f>
        <v>0</v>
      </c>
      <c r="H77" s="206">
        <f>'1st Detail'!N80</f>
        <v>0</v>
      </c>
      <c r="I77" s="306">
        <f t="shared" si="3"/>
        <v>0</v>
      </c>
      <c r="J77" s="21" t="str">
        <f t="shared" si="4"/>
        <v/>
      </c>
      <c r="K77" s="40"/>
    </row>
    <row r="78" spans="1:11" ht="14" x14ac:dyDescent="0.15">
      <c r="A78" s="97"/>
      <c r="B78" s="55"/>
      <c r="C78" s="55"/>
      <c r="D78" s="5" t="s">
        <v>101</v>
      </c>
      <c r="E78" s="37" t="s">
        <v>23</v>
      </c>
      <c r="F78" s="208">
        <f>SUM(F68:F77)</f>
        <v>216150</v>
      </c>
      <c r="G78" s="305">
        <f>SUM(G68:G77)</f>
        <v>57775.88</v>
      </c>
      <c r="H78" s="210">
        <f>SUM(H68:H77)</f>
        <v>204250</v>
      </c>
      <c r="I78" s="203">
        <f>SUM(I68:I77)</f>
        <v>-11900</v>
      </c>
      <c r="J78" s="21">
        <f t="shared" si="4"/>
        <v>-5.5054360397871815E-2</v>
      </c>
      <c r="K78" s="40"/>
    </row>
    <row r="79" spans="1:11" ht="14" x14ac:dyDescent="0.15">
      <c r="A79" s="97"/>
      <c r="B79" s="47"/>
      <c r="C79" s="55"/>
      <c r="D79" s="5"/>
      <c r="E79" s="95" t="s">
        <v>23</v>
      </c>
      <c r="F79" s="211"/>
      <c r="G79" s="310"/>
      <c r="H79" s="311"/>
      <c r="I79" s="240"/>
      <c r="J79" s="128"/>
      <c r="K79" s="40"/>
    </row>
    <row r="80" spans="1:11" ht="14" x14ac:dyDescent="0.15">
      <c r="A80" s="97"/>
      <c r="B80" s="71" t="s">
        <v>58</v>
      </c>
      <c r="C80" s="115" t="s">
        <v>102</v>
      </c>
      <c r="D80" s="7"/>
      <c r="E80" s="150" t="s">
        <v>23</v>
      </c>
      <c r="F80" s="220"/>
      <c r="G80" s="312"/>
      <c r="H80" s="313"/>
      <c r="I80" s="314"/>
      <c r="J80" s="89"/>
      <c r="K80" s="40"/>
    </row>
    <row r="81" spans="1:11" ht="14" x14ac:dyDescent="0.15">
      <c r="A81" s="97"/>
      <c r="B81" s="71"/>
      <c r="C81" s="115"/>
      <c r="D81" s="7" t="s">
        <v>103</v>
      </c>
      <c r="E81" s="37">
        <v>4100</v>
      </c>
      <c r="F81" s="208">
        <f>'1st Detail'!H84</f>
        <v>0</v>
      </c>
      <c r="G81" s="305">
        <f>'1st Detail'!K84</f>
        <v>0</v>
      </c>
      <c r="H81" s="206">
        <f>'1st Detail'!N84</f>
        <v>0</v>
      </c>
      <c r="I81" s="306">
        <f>H81-F81</f>
        <v>0</v>
      </c>
      <c r="J81" s="21" t="str">
        <f t="shared" ref="J81:J86" si="5">IF(AND((F81=0),(H81=0)),"",(IF((F81=""),"",(IF((F81=0),"New",(IF((H81=0),"(100%)",((H81/F81)-1))))))))</f>
        <v/>
      </c>
      <c r="K81" s="40"/>
    </row>
    <row r="82" spans="1:11" ht="14" x14ac:dyDescent="0.15">
      <c r="A82" s="97"/>
      <c r="B82" s="71"/>
      <c r="C82" s="115"/>
      <c r="D82" s="5" t="s">
        <v>104</v>
      </c>
      <c r="E82" s="37">
        <v>4200</v>
      </c>
      <c r="F82" s="208">
        <f>'1st Detail'!H85</f>
        <v>12500</v>
      </c>
      <c r="G82" s="305">
        <f>'1st Detail'!K85</f>
        <v>0</v>
      </c>
      <c r="H82" s="206">
        <f>'1st Detail'!N85</f>
        <v>12500</v>
      </c>
      <c r="I82" s="306">
        <f>H82-F82</f>
        <v>0</v>
      </c>
      <c r="J82" s="21">
        <f t="shared" si="5"/>
        <v>0</v>
      </c>
      <c r="K82" s="40"/>
    </row>
    <row r="83" spans="1:11" ht="14" x14ac:dyDescent="0.15">
      <c r="A83" s="97"/>
      <c r="B83" s="71"/>
      <c r="C83" s="115"/>
      <c r="D83" s="7" t="s">
        <v>105</v>
      </c>
      <c r="E83" s="37">
        <v>4300</v>
      </c>
      <c r="F83" s="208">
        <f>'1st Detail'!H86</f>
        <v>12500</v>
      </c>
      <c r="G83" s="305">
        <f>'1st Detail'!K86</f>
        <v>16389.03</v>
      </c>
      <c r="H83" s="206">
        <f>'1st Detail'!N86</f>
        <v>12500</v>
      </c>
      <c r="I83" s="306">
        <f>H83-F83</f>
        <v>0</v>
      </c>
      <c r="J83" s="21">
        <f t="shared" si="5"/>
        <v>0</v>
      </c>
      <c r="K83" s="40"/>
    </row>
    <row r="84" spans="1:11" ht="14" x14ac:dyDescent="0.15">
      <c r="A84" s="97"/>
      <c r="B84" s="71"/>
      <c r="C84" s="115"/>
      <c r="D84" s="7" t="s">
        <v>106</v>
      </c>
      <c r="E84" s="37">
        <v>4400</v>
      </c>
      <c r="F84" s="208">
        <f>'1st Detail'!H87</f>
        <v>25000</v>
      </c>
      <c r="G84" s="305">
        <f>'1st Detail'!K87</f>
        <v>9311.85</v>
      </c>
      <c r="H84" s="206">
        <f>'1st Detail'!N87</f>
        <v>25000</v>
      </c>
      <c r="I84" s="306">
        <f>H84-F84</f>
        <v>0</v>
      </c>
      <c r="J84" s="21">
        <f t="shared" si="5"/>
        <v>0</v>
      </c>
      <c r="K84" s="40"/>
    </row>
    <row r="85" spans="1:11" ht="14" x14ac:dyDescent="0.15">
      <c r="A85" s="97"/>
      <c r="B85" s="71"/>
      <c r="C85" s="115"/>
      <c r="D85" s="330" t="s">
        <v>256</v>
      </c>
      <c r="E85" s="37">
        <v>4700</v>
      </c>
      <c r="F85" s="208">
        <f>'1st Detail'!H88</f>
        <v>16000</v>
      </c>
      <c r="G85" s="305">
        <f>'1st Detail'!K88</f>
        <v>2161.5</v>
      </c>
      <c r="H85" s="206">
        <f>'1st Detail'!N88</f>
        <v>16000</v>
      </c>
      <c r="I85" s="306">
        <f>H85-F85</f>
        <v>0</v>
      </c>
      <c r="J85" s="21">
        <f t="shared" si="5"/>
        <v>0</v>
      </c>
      <c r="K85" s="40"/>
    </row>
    <row r="86" spans="1:11" ht="14" x14ac:dyDescent="0.15">
      <c r="A86" s="103"/>
      <c r="B86" s="2"/>
      <c r="C86" s="153"/>
      <c r="D86" s="149" t="s">
        <v>107</v>
      </c>
      <c r="E86" s="37" t="s">
        <v>23</v>
      </c>
      <c r="F86" s="208">
        <f>SUM(F81:F85)</f>
        <v>66000</v>
      </c>
      <c r="G86" s="305">
        <f>SUM(G81:G85)</f>
        <v>27862.379999999997</v>
      </c>
      <c r="H86" s="210">
        <f>SUM(H81:H85)</f>
        <v>66000</v>
      </c>
      <c r="I86" s="203">
        <f>SUM(I81:I85)</f>
        <v>0</v>
      </c>
      <c r="J86" s="21">
        <f t="shared" si="5"/>
        <v>0</v>
      </c>
      <c r="K86" s="40"/>
    </row>
    <row r="87" spans="1:11" ht="14" x14ac:dyDescent="0.15">
      <c r="A87" s="152"/>
      <c r="B87" s="125"/>
      <c r="C87" s="125"/>
      <c r="D87" s="46"/>
      <c r="E87" s="95"/>
      <c r="F87" s="211"/>
      <c r="G87" s="310"/>
      <c r="H87" s="218"/>
      <c r="I87" s="239"/>
      <c r="J87" s="42"/>
      <c r="K87" s="40"/>
    </row>
    <row r="88" spans="1:11" ht="14" x14ac:dyDescent="0.15">
      <c r="A88" s="97"/>
      <c r="B88" s="47" t="s">
        <v>63</v>
      </c>
      <c r="C88" s="55" t="s">
        <v>108</v>
      </c>
      <c r="D88" s="5"/>
      <c r="E88" s="150" t="s">
        <v>23</v>
      </c>
      <c r="F88" s="220"/>
      <c r="G88" s="312"/>
      <c r="H88" s="313"/>
      <c r="I88" s="314"/>
      <c r="J88" s="89"/>
      <c r="K88" s="40"/>
    </row>
    <row r="89" spans="1:11" ht="14" x14ac:dyDescent="0.15">
      <c r="A89" s="97"/>
      <c r="B89" s="47"/>
      <c r="C89" s="55"/>
      <c r="D89" s="5" t="s">
        <v>109</v>
      </c>
      <c r="E89" s="37">
        <v>5100</v>
      </c>
      <c r="F89" s="208">
        <f>'1st Detail'!H92</f>
        <v>0</v>
      </c>
      <c r="G89" s="305">
        <f>'1st Detail'!K92</f>
        <v>0</v>
      </c>
      <c r="H89" s="206">
        <f>'1st Detail'!N92</f>
        <v>0</v>
      </c>
      <c r="I89" s="306">
        <f t="shared" ref="I89:I96" si="6">H89-F89</f>
        <v>0</v>
      </c>
      <c r="J89" s="21" t="str">
        <f t="shared" ref="J89:J97" si="7">IF(AND((F89=0),(H89=0)),"",(IF((F89=""),"",(IF((F89=0),"New",(IF((H89=0),"(100%)",((H89/F89)-1))))))))</f>
        <v/>
      </c>
      <c r="K89" s="40"/>
    </row>
    <row r="90" spans="1:11" ht="14" x14ac:dyDescent="0.15">
      <c r="A90" s="97"/>
      <c r="B90" s="47"/>
      <c r="C90" s="55"/>
      <c r="D90" s="5" t="s">
        <v>110</v>
      </c>
      <c r="E90" s="37">
        <v>5200</v>
      </c>
      <c r="F90" s="208">
        <f>'1st Detail'!H93</f>
        <v>12000</v>
      </c>
      <c r="G90" s="305">
        <f>'1st Detail'!K93</f>
        <v>7372.5</v>
      </c>
      <c r="H90" s="206">
        <f>'1st Detail'!N93</f>
        <v>12000</v>
      </c>
      <c r="I90" s="306">
        <f t="shared" si="6"/>
        <v>0</v>
      </c>
      <c r="J90" s="21">
        <f t="shared" si="7"/>
        <v>0</v>
      </c>
      <c r="K90" s="40"/>
    </row>
    <row r="91" spans="1:11" ht="14" x14ac:dyDescent="0.15">
      <c r="A91" s="97"/>
      <c r="B91" s="47"/>
      <c r="C91" s="55"/>
      <c r="D91" s="5" t="s">
        <v>111</v>
      </c>
      <c r="E91" s="37">
        <v>5300</v>
      </c>
      <c r="F91" s="208">
        <f>'1st Detail'!H94</f>
        <v>2000</v>
      </c>
      <c r="G91" s="305">
        <f>'1st Detail'!K94</f>
        <v>0</v>
      </c>
      <c r="H91" s="206">
        <f>'1st Detail'!N94</f>
        <v>2000</v>
      </c>
      <c r="I91" s="306">
        <f t="shared" si="6"/>
        <v>0</v>
      </c>
      <c r="J91" s="21">
        <f t="shared" si="7"/>
        <v>0</v>
      </c>
      <c r="K91" s="40"/>
    </row>
    <row r="92" spans="1:11" ht="14" x14ac:dyDescent="0.15">
      <c r="A92" s="97"/>
      <c r="B92" s="47"/>
      <c r="C92" s="55"/>
      <c r="D92" s="5" t="s">
        <v>112</v>
      </c>
      <c r="E92" s="37" t="s">
        <v>113</v>
      </c>
      <c r="F92" s="208">
        <f>'1st Detail'!H95</f>
        <v>34000</v>
      </c>
      <c r="G92" s="305">
        <f>'1st Detail'!K95</f>
        <v>19058.62</v>
      </c>
      <c r="H92" s="206">
        <f>'1st Detail'!N95</f>
        <v>34000</v>
      </c>
      <c r="I92" s="306">
        <f t="shared" si="6"/>
        <v>0</v>
      </c>
      <c r="J92" s="21">
        <f t="shared" si="7"/>
        <v>0</v>
      </c>
      <c r="K92" s="40"/>
    </row>
    <row r="93" spans="1:11" ht="14" x14ac:dyDescent="0.15">
      <c r="A93" s="97"/>
      <c r="B93" s="47"/>
      <c r="C93" s="55"/>
      <c r="D93" s="5" t="s">
        <v>114</v>
      </c>
      <c r="E93" s="37">
        <v>5500</v>
      </c>
      <c r="F93" s="208">
        <f>'1st Detail'!H96</f>
        <v>7500</v>
      </c>
      <c r="G93" s="305">
        <f>'1st Detail'!K96</f>
        <v>3739.14</v>
      </c>
      <c r="H93" s="206">
        <f>'1st Detail'!N96</f>
        <v>7500</v>
      </c>
      <c r="I93" s="306">
        <f t="shared" si="6"/>
        <v>0</v>
      </c>
      <c r="J93" s="21">
        <f t="shared" si="7"/>
        <v>0</v>
      </c>
      <c r="K93" s="40"/>
    </row>
    <row r="94" spans="1:11" ht="14" x14ac:dyDescent="0.15">
      <c r="A94" s="97"/>
      <c r="B94" s="47"/>
      <c r="C94" s="55"/>
      <c r="D94" s="5" t="s">
        <v>115</v>
      </c>
      <c r="E94" s="37">
        <v>5600</v>
      </c>
      <c r="F94" s="208">
        <f>'1st Detail'!H97</f>
        <v>125000</v>
      </c>
      <c r="G94" s="305">
        <f>'1st Detail'!K97</f>
        <v>52248.58</v>
      </c>
      <c r="H94" s="206">
        <f>'1st Detail'!N97</f>
        <v>125000</v>
      </c>
      <c r="I94" s="306">
        <f t="shared" si="6"/>
        <v>0</v>
      </c>
      <c r="J94" s="21">
        <f t="shared" si="7"/>
        <v>0</v>
      </c>
      <c r="K94" s="40"/>
    </row>
    <row r="95" spans="1:11" ht="14" x14ac:dyDescent="0.15">
      <c r="A95" s="97"/>
      <c r="B95" s="55"/>
      <c r="C95" s="55"/>
      <c r="D95" s="5" t="s">
        <v>116</v>
      </c>
      <c r="E95" s="37">
        <v>5800</v>
      </c>
      <c r="F95" s="208">
        <f>'1st Detail'!H98</f>
        <v>240000</v>
      </c>
      <c r="G95" s="305">
        <f>'1st Detail'!K98</f>
        <v>70356.899999999994</v>
      </c>
      <c r="H95" s="206">
        <f>'1st Detail'!N98</f>
        <v>200000</v>
      </c>
      <c r="I95" s="306">
        <f t="shared" si="6"/>
        <v>-40000</v>
      </c>
      <c r="J95" s="21">
        <f t="shared" si="7"/>
        <v>-0.16666666666666663</v>
      </c>
      <c r="K95" s="40"/>
    </row>
    <row r="96" spans="1:11" ht="14" x14ac:dyDescent="0.15">
      <c r="A96" s="97"/>
      <c r="B96" s="55"/>
      <c r="C96" s="55"/>
      <c r="D96" s="5" t="s">
        <v>117</v>
      </c>
      <c r="E96" s="37">
        <v>5900</v>
      </c>
      <c r="F96" s="208">
        <f>'1st Detail'!H99</f>
        <v>8000</v>
      </c>
      <c r="G96" s="305">
        <f>'1st Detail'!K99</f>
        <v>2360.6</v>
      </c>
      <c r="H96" s="206">
        <f>'1st Detail'!N99</f>
        <v>8000</v>
      </c>
      <c r="I96" s="306">
        <f t="shared" si="6"/>
        <v>0</v>
      </c>
      <c r="J96" s="21">
        <f t="shared" si="7"/>
        <v>0</v>
      </c>
      <c r="K96" s="40"/>
    </row>
    <row r="97" spans="1:11" ht="14" x14ac:dyDescent="0.15">
      <c r="A97" s="97"/>
      <c r="B97" s="55"/>
      <c r="C97" s="55"/>
      <c r="D97" s="5" t="s">
        <v>118</v>
      </c>
      <c r="E97" s="95" t="s">
        <v>23</v>
      </c>
      <c r="F97" s="208">
        <f>SUM(F89:F96)</f>
        <v>428500</v>
      </c>
      <c r="G97" s="305">
        <f>SUM(G89:G96)</f>
        <v>155136.34</v>
      </c>
      <c r="H97" s="210">
        <f>SUM(H89:H96)</f>
        <v>388500</v>
      </c>
      <c r="I97" s="203">
        <f>SUM(I89:I96)</f>
        <v>-40000</v>
      </c>
      <c r="J97" s="21">
        <f t="shared" si="7"/>
        <v>-9.334889148191361E-2</v>
      </c>
      <c r="K97" s="40"/>
    </row>
    <row r="98" spans="1:11" ht="14" x14ac:dyDescent="0.15">
      <c r="A98" s="97"/>
      <c r="B98" s="55"/>
      <c r="C98" s="55" t="s">
        <v>23</v>
      </c>
      <c r="D98" s="5" t="s">
        <v>208</v>
      </c>
      <c r="E98" s="3" t="s">
        <v>23</v>
      </c>
      <c r="F98" s="211"/>
      <c r="G98" s="310"/>
      <c r="H98" s="311"/>
      <c r="I98" s="240"/>
      <c r="J98" s="128"/>
      <c r="K98" s="40"/>
    </row>
    <row r="99" spans="1:11" ht="14" x14ac:dyDescent="0.15">
      <c r="A99" s="97"/>
      <c r="B99" s="47" t="s">
        <v>119</v>
      </c>
      <c r="C99" s="26" t="s">
        <v>209</v>
      </c>
      <c r="D99" s="5"/>
      <c r="E99" s="150" t="s">
        <v>23</v>
      </c>
      <c r="F99" s="220"/>
      <c r="G99" s="312"/>
      <c r="H99" s="313"/>
      <c r="I99" s="314"/>
      <c r="J99" s="89"/>
      <c r="K99" s="40"/>
    </row>
    <row r="100" spans="1:11" ht="14" x14ac:dyDescent="0.15">
      <c r="A100" s="97"/>
      <c r="B100" s="47"/>
      <c r="C100" s="55"/>
      <c r="D100" s="5" t="s">
        <v>121</v>
      </c>
      <c r="E100" s="37" t="s">
        <v>122</v>
      </c>
      <c r="F100" s="208">
        <f>'1st Detail'!H103</f>
        <v>0</v>
      </c>
      <c r="G100" s="305">
        <f>'1st Detail'!K103</f>
        <v>0</v>
      </c>
      <c r="H100" s="206">
        <f>'1st Detail'!N103</f>
        <v>0</v>
      </c>
      <c r="I100" s="306">
        <f>H100-F100</f>
        <v>0</v>
      </c>
      <c r="J100" s="21" t="str">
        <f>IF(AND((F100=0),(H100=0)),"",(IF((F100=""),"",(IF((F100=0),"New",(IF((H100=0),"(100%)",((H100/F100)-1))))))))</f>
        <v/>
      </c>
      <c r="K100" s="40"/>
    </row>
    <row r="101" spans="1:11" ht="14" x14ac:dyDescent="0.15">
      <c r="A101" s="97"/>
      <c r="B101" s="47"/>
      <c r="C101" s="55"/>
      <c r="D101" s="5" t="s">
        <v>123</v>
      </c>
      <c r="E101" s="37">
        <v>6200</v>
      </c>
      <c r="F101" s="208">
        <f>'1st Detail'!H104</f>
        <v>0</v>
      </c>
      <c r="G101" s="305">
        <f>'1st Detail'!K104</f>
        <v>0</v>
      </c>
      <c r="H101" s="206">
        <f>'1st Detail'!N104</f>
        <v>0</v>
      </c>
      <c r="I101" s="306">
        <f>H101-F101</f>
        <v>0</v>
      </c>
      <c r="J101" s="21" t="str">
        <f>IF(AND((F101=0),(H101=0)),"",(IF((F101=""),"",(IF((F101=0),"New",(IF((H101=0),"(100%)",((H101/F101)-1))))))))</f>
        <v/>
      </c>
      <c r="K101" s="40"/>
    </row>
    <row r="102" spans="1:11" ht="14" x14ac:dyDescent="0.15">
      <c r="A102" s="97"/>
      <c r="B102" s="47"/>
      <c r="C102" s="55"/>
      <c r="D102" s="5" t="s">
        <v>124</v>
      </c>
      <c r="E102" s="37" t="s">
        <v>23</v>
      </c>
      <c r="F102" s="230"/>
      <c r="G102" s="317"/>
      <c r="H102" s="318"/>
      <c r="I102" s="256"/>
      <c r="J102" s="67"/>
      <c r="K102" s="40"/>
    </row>
    <row r="103" spans="1:11" ht="14" x14ac:dyDescent="0.15">
      <c r="A103" s="97"/>
      <c r="B103" s="47"/>
      <c r="C103" s="55"/>
      <c r="D103" s="5" t="s">
        <v>125</v>
      </c>
      <c r="E103" s="37">
        <v>6300</v>
      </c>
      <c r="F103" s="208">
        <f>'1st Detail'!H106</f>
        <v>0</v>
      </c>
      <c r="G103" s="305">
        <f>'1st Detail'!K106</f>
        <v>0</v>
      </c>
      <c r="H103" s="206">
        <f>'1st Detail'!N106</f>
        <v>0</v>
      </c>
      <c r="I103" s="306">
        <f>H103-F103</f>
        <v>0</v>
      </c>
      <c r="J103" s="21" t="str">
        <f>IF(AND((F103=0),(H103=0)),"",(IF((F103=""),"",(IF((F103=0),"New",(IF((H103=0),"(100%)",((H103/F103)-1))))))))</f>
        <v/>
      </c>
      <c r="K103" s="40"/>
    </row>
    <row r="104" spans="1:11" ht="14" x14ac:dyDescent="0.15">
      <c r="A104" s="97"/>
      <c r="B104" s="47"/>
      <c r="C104" s="55"/>
      <c r="D104" s="5" t="s">
        <v>126</v>
      </c>
      <c r="E104" s="37">
        <v>6400</v>
      </c>
      <c r="F104" s="208">
        <f>'1st Detail'!H107</f>
        <v>0</v>
      </c>
      <c r="G104" s="305">
        <f>'1st Detail'!K107</f>
        <v>0</v>
      </c>
      <c r="H104" s="206">
        <f>'1st Detail'!N107</f>
        <v>0</v>
      </c>
      <c r="I104" s="306">
        <f>H104-F104</f>
        <v>0</v>
      </c>
      <c r="J104" s="21" t="str">
        <f>IF(AND((F104=0),(H104=0)),"",(IF((F104=""),"",(IF((F104=0),"New",(IF((H104=0),"(100%)",((H104/F104)-1))))))))</f>
        <v/>
      </c>
      <c r="K104" s="40"/>
    </row>
    <row r="105" spans="1:11" ht="14" x14ac:dyDescent="0.15">
      <c r="A105" s="97"/>
      <c r="B105" s="47"/>
      <c r="C105" s="55"/>
      <c r="D105" s="5" t="s">
        <v>127</v>
      </c>
      <c r="E105" s="37">
        <v>6500</v>
      </c>
      <c r="F105" s="208">
        <f>'1st Detail'!H108</f>
        <v>0</v>
      </c>
      <c r="G105" s="305">
        <f>'1st Detail'!K108</f>
        <v>0</v>
      </c>
      <c r="H105" s="206">
        <f>'1st Detail'!N108</f>
        <v>0</v>
      </c>
      <c r="I105" s="306">
        <f>H105-F105</f>
        <v>0</v>
      </c>
      <c r="J105" s="21" t="str">
        <f>IF(AND((F105=0),(H105=0)),"",(IF((F105=""),"",(IF((F105=0),"New",(IF((H105=0),"(100%)",((H105/F105)-1))))))))</f>
        <v/>
      </c>
      <c r="K105" s="40"/>
    </row>
    <row r="106" spans="1:11" ht="14" x14ac:dyDescent="0.15">
      <c r="A106" s="97"/>
      <c r="B106" s="47"/>
      <c r="C106" s="55"/>
      <c r="D106" s="16" t="s">
        <v>128</v>
      </c>
      <c r="E106" s="96">
        <v>6900</v>
      </c>
      <c r="F106" s="208">
        <f>'1st Detail'!H109</f>
        <v>0</v>
      </c>
      <c r="G106" s="305">
        <f>'1st Detail'!K109</f>
        <v>0</v>
      </c>
      <c r="H106" s="206">
        <f>'1st Detail'!N109</f>
        <v>0</v>
      </c>
      <c r="I106" s="306">
        <f>H106-F106</f>
        <v>0</v>
      </c>
      <c r="J106" s="21" t="str">
        <f>IF(AND((F106=0),(H106=0)),"",(IF((F106=""),"",(IF((F106=0),"New",(IF((H106=0),"(100%)",((H106/F106)-1))))))))</f>
        <v/>
      </c>
      <c r="K106" s="40"/>
    </row>
    <row r="107" spans="1:11" ht="14" x14ac:dyDescent="0.15">
      <c r="A107" s="97"/>
      <c r="B107" s="55"/>
      <c r="C107" s="55" t="s">
        <v>23</v>
      </c>
      <c r="D107" s="5" t="s">
        <v>129</v>
      </c>
      <c r="E107" s="95" t="s">
        <v>23</v>
      </c>
      <c r="F107" s="208">
        <f>SUM(F100:F101)+SUM(F103:F106)</f>
        <v>0</v>
      </c>
      <c r="G107" s="305">
        <f>SUM(G100:G101)+SUM(G103:G106)</f>
        <v>0</v>
      </c>
      <c r="H107" s="210">
        <f>SUM(H100:H101)+SUM(H103:H106)</f>
        <v>0</v>
      </c>
      <c r="I107" s="203">
        <f>SUM(I100:I101)+SUM(I103:I106)</f>
        <v>0</v>
      </c>
      <c r="J107" s="21" t="str">
        <f>IF(AND((F107=0),(H107=0)),"",(IF((F107=""),"",(IF((F107=0),"New",(IF((H107=0),"(100%)",((H107/F107)-1))))))))</f>
        <v/>
      </c>
      <c r="K107" s="40"/>
    </row>
    <row r="108" spans="1:11" ht="14" x14ac:dyDescent="0.15">
      <c r="A108" s="97"/>
      <c r="B108" s="55"/>
      <c r="C108" s="55"/>
      <c r="D108" s="5"/>
      <c r="E108" s="3" t="s">
        <v>23</v>
      </c>
      <c r="F108" s="211"/>
      <c r="G108" s="310"/>
      <c r="H108" s="311"/>
      <c r="I108" s="240"/>
      <c r="J108" s="128"/>
      <c r="K108" s="40"/>
    </row>
    <row r="109" spans="1:11" ht="14" x14ac:dyDescent="0.15">
      <c r="A109" s="97"/>
      <c r="B109" s="47" t="s">
        <v>130</v>
      </c>
      <c r="C109" s="55" t="s">
        <v>131</v>
      </c>
      <c r="D109" s="5"/>
      <c r="E109" s="150" t="s">
        <v>23</v>
      </c>
      <c r="F109" s="220"/>
      <c r="G109" s="312"/>
      <c r="H109" s="313"/>
      <c r="I109" s="314"/>
      <c r="J109" s="89"/>
      <c r="K109" s="40"/>
    </row>
    <row r="110" spans="1:11" ht="14" x14ac:dyDescent="0.15">
      <c r="A110" s="97"/>
      <c r="B110" s="47" t="s">
        <v>23</v>
      </c>
      <c r="C110" s="55"/>
      <c r="D110" s="5" t="s">
        <v>132</v>
      </c>
      <c r="E110" s="37" t="s">
        <v>133</v>
      </c>
      <c r="F110" s="208">
        <f>'1st Detail'!H113</f>
        <v>0</v>
      </c>
      <c r="G110" s="305">
        <f>'1st Detail'!K113</f>
        <v>0</v>
      </c>
      <c r="H110" s="206">
        <f>'1st Detail'!N113</f>
        <v>0</v>
      </c>
      <c r="I110" s="306">
        <f>H110-F110</f>
        <v>0</v>
      </c>
      <c r="J110" s="21" t="str">
        <f t="shared" ref="J110:J118" si="8">IF(AND((F110=0),(H110=0)),"",(IF((F110=""),"",(IF((F110=0),"New",(IF((H110=0),"(100%)",((H110/F110)-1))))))))</f>
        <v/>
      </c>
      <c r="K110" s="40"/>
    </row>
    <row r="111" spans="1:11" ht="14" x14ac:dyDescent="0.15">
      <c r="A111" s="97"/>
      <c r="B111" s="47"/>
      <c r="C111" s="55"/>
      <c r="D111" s="5" t="s">
        <v>134</v>
      </c>
      <c r="E111" s="37" t="s">
        <v>135</v>
      </c>
      <c r="F111" s="208">
        <f>'1st Detail'!H114</f>
        <v>0</v>
      </c>
      <c r="G111" s="305">
        <f>'1st Detail'!K114</f>
        <v>0</v>
      </c>
      <c r="H111" s="206">
        <f>'1st Detail'!N114</f>
        <v>0</v>
      </c>
      <c r="I111" s="306">
        <f>H111-F111</f>
        <v>0</v>
      </c>
      <c r="J111" s="21" t="str">
        <f t="shared" si="8"/>
        <v/>
      </c>
      <c r="K111" s="40"/>
    </row>
    <row r="112" spans="1:11" ht="14" x14ac:dyDescent="0.15">
      <c r="A112" s="97"/>
      <c r="B112" s="47"/>
      <c r="C112" s="55"/>
      <c r="D112" s="5" t="s">
        <v>136</v>
      </c>
      <c r="E112" s="37" t="s">
        <v>137</v>
      </c>
      <c r="F112" s="208">
        <f>'1st Detail'!H115</f>
        <v>0</v>
      </c>
      <c r="G112" s="305">
        <f>'1st Detail'!K115</f>
        <v>0</v>
      </c>
      <c r="H112" s="206">
        <f>'1st Detail'!N115</f>
        <v>0</v>
      </c>
      <c r="I112" s="306">
        <f>H112-F112</f>
        <v>0</v>
      </c>
      <c r="J112" s="21" t="str">
        <f t="shared" si="8"/>
        <v/>
      </c>
      <c r="K112" s="40"/>
    </row>
    <row r="113" spans="1:11" ht="14" x14ac:dyDescent="0.15">
      <c r="A113" s="97"/>
      <c r="B113" s="47"/>
      <c r="C113" s="55"/>
      <c r="D113" s="5" t="s">
        <v>138</v>
      </c>
      <c r="E113" s="37" t="s">
        <v>139</v>
      </c>
      <c r="F113" s="208">
        <f>'1st Detail'!H116</f>
        <v>7000</v>
      </c>
      <c r="G113" s="305">
        <f>'1st Detail'!K116</f>
        <v>0</v>
      </c>
      <c r="H113" s="206">
        <f>'1st Detail'!N116</f>
        <v>7000</v>
      </c>
      <c r="I113" s="306">
        <f>H113-F113</f>
        <v>0</v>
      </c>
      <c r="J113" s="21">
        <f t="shared" si="8"/>
        <v>0</v>
      </c>
      <c r="K113" s="40"/>
    </row>
    <row r="114" spans="1:11" ht="14" x14ac:dyDescent="0.15">
      <c r="A114" s="97"/>
      <c r="B114" s="47"/>
      <c r="C114" s="55"/>
      <c r="D114" s="5" t="s">
        <v>140</v>
      </c>
      <c r="E114" s="37" t="s">
        <v>141</v>
      </c>
      <c r="F114" s="208">
        <f>'1st Detail'!H117</f>
        <v>0</v>
      </c>
      <c r="G114" s="305">
        <f>'1st Detail'!K117</f>
        <v>0</v>
      </c>
      <c r="H114" s="206">
        <f>'1st Detail'!N117</f>
        <v>0</v>
      </c>
      <c r="I114" s="306">
        <f>H114-F114</f>
        <v>0</v>
      </c>
      <c r="J114" s="21" t="str">
        <f t="shared" si="8"/>
        <v/>
      </c>
      <c r="K114" s="40"/>
    </row>
    <row r="115" spans="1:11" ht="14" x14ac:dyDescent="0.15">
      <c r="A115" s="97"/>
      <c r="B115" s="47"/>
      <c r="C115" s="55"/>
      <c r="D115" s="7" t="s">
        <v>142</v>
      </c>
      <c r="E115" s="37" t="s">
        <v>23</v>
      </c>
      <c r="F115" s="208"/>
      <c r="G115" s="305"/>
      <c r="H115" s="206"/>
      <c r="I115" s="306"/>
      <c r="J115" s="14" t="str">
        <f t="shared" si="8"/>
        <v/>
      </c>
      <c r="K115" s="40"/>
    </row>
    <row r="116" spans="1:11" ht="14" x14ac:dyDescent="0.15">
      <c r="A116" s="97"/>
      <c r="B116" s="47"/>
      <c r="C116" s="55"/>
      <c r="D116" s="5" t="s">
        <v>143</v>
      </c>
      <c r="E116" s="37">
        <v>7438</v>
      </c>
      <c r="F116" s="208">
        <f>'1st Detail'!H119</f>
        <v>0</v>
      </c>
      <c r="G116" s="305">
        <f>'1st Detail'!K119</f>
        <v>0</v>
      </c>
      <c r="H116" s="206">
        <f>'1st Detail'!N119</f>
        <v>0</v>
      </c>
      <c r="I116" s="306">
        <f>H116-F116</f>
        <v>0</v>
      </c>
      <c r="J116" s="21" t="str">
        <f t="shared" si="8"/>
        <v/>
      </c>
      <c r="K116" s="40"/>
    </row>
    <row r="117" spans="1:11" ht="14" x14ac:dyDescent="0.15">
      <c r="A117" s="97"/>
      <c r="B117" s="47"/>
      <c r="C117" s="55"/>
      <c r="D117" s="85" t="s">
        <v>144</v>
      </c>
      <c r="E117" s="37">
        <v>7439</v>
      </c>
      <c r="F117" s="208">
        <f>'1st Detail'!H120</f>
        <v>0</v>
      </c>
      <c r="G117" s="305">
        <f>'1st Detail'!K120</f>
        <v>0</v>
      </c>
      <c r="H117" s="206">
        <f>'1st Detail'!N120</f>
        <v>0</v>
      </c>
      <c r="I117" s="306">
        <f>H117-F117</f>
        <v>0</v>
      </c>
      <c r="J117" s="21" t="str">
        <f t="shared" si="8"/>
        <v/>
      </c>
      <c r="K117" s="40"/>
    </row>
    <row r="118" spans="1:11" ht="14" x14ac:dyDescent="0.15">
      <c r="A118" s="97"/>
      <c r="B118" s="47"/>
      <c r="C118" s="55"/>
      <c r="D118" s="5" t="s">
        <v>145</v>
      </c>
      <c r="E118" s="95" t="s">
        <v>23</v>
      </c>
      <c r="F118" s="208">
        <f>SUM(F110:F114,F116:F117)</f>
        <v>7000</v>
      </c>
      <c r="G118" s="305">
        <f>SUM(G110:G114,G116:G117)</f>
        <v>0</v>
      </c>
      <c r="H118" s="210">
        <f>SUM(H110:H114,H116:H117)</f>
        <v>7000</v>
      </c>
      <c r="I118" s="203">
        <f>SUM(I110:I114,I116:I117)</f>
        <v>0</v>
      </c>
      <c r="J118" s="21">
        <f t="shared" si="8"/>
        <v>0</v>
      </c>
      <c r="K118" s="40"/>
    </row>
    <row r="119" spans="1:11" ht="15.75" customHeight="1" x14ac:dyDescent="0.15">
      <c r="A119" s="97"/>
      <c r="B119" s="47"/>
      <c r="C119" s="55"/>
      <c r="D119" s="5"/>
      <c r="E119" s="3" t="s">
        <v>23</v>
      </c>
      <c r="F119" s="230"/>
      <c r="G119" s="317"/>
      <c r="H119" s="318"/>
      <c r="I119" s="256"/>
      <c r="J119" s="67"/>
      <c r="K119" s="40"/>
    </row>
    <row r="120" spans="1:11" ht="15.75" customHeight="1" x14ac:dyDescent="0.15">
      <c r="A120" s="97"/>
      <c r="B120" s="47" t="s">
        <v>146</v>
      </c>
      <c r="C120" s="55" t="s">
        <v>147</v>
      </c>
      <c r="D120" s="5"/>
      <c r="E120" s="3" t="s">
        <v>23</v>
      </c>
      <c r="F120" s="208">
        <f>SUM(F57,F65,F78,F86,F97,F107,F118)</f>
        <v>1363150</v>
      </c>
      <c r="G120" s="305">
        <f>SUM(G57,G65,G78,G86,G97,G107,G118)</f>
        <v>405614.18</v>
      </c>
      <c r="H120" s="210">
        <f>SUM(H57,H65,H78,H86,H97,H107,H118)</f>
        <v>1349250</v>
      </c>
      <c r="I120" s="203">
        <f>SUM(I57,I65,I78,I86,I97,I107,I118)</f>
        <v>-13900</v>
      </c>
      <c r="J120" s="21">
        <f>IF(AND((F120=0),(H120=0)),"",(IF((F120=""),"",(IF((F120=0),"New",(IF((H120=0),"(100%)",((H120/F120)-1))))))))</f>
        <v>-1.0196970252723481E-2</v>
      </c>
      <c r="K120" s="40"/>
    </row>
    <row r="121" spans="1:11" ht="14" x14ac:dyDescent="0.15">
      <c r="A121" s="97"/>
      <c r="B121" s="47"/>
      <c r="C121" s="55"/>
      <c r="D121" s="5"/>
      <c r="E121" s="3" t="s">
        <v>23</v>
      </c>
      <c r="F121" s="211"/>
      <c r="G121" s="310"/>
      <c r="H121" s="311"/>
      <c r="I121" s="240"/>
      <c r="J121" s="128"/>
      <c r="K121" s="40"/>
    </row>
    <row r="122" spans="1:11" ht="15.75" customHeight="1" x14ac:dyDescent="0.15">
      <c r="A122" s="87" t="s">
        <v>148</v>
      </c>
      <c r="B122" s="47" t="s">
        <v>149</v>
      </c>
      <c r="C122" s="55"/>
      <c r="D122" s="5"/>
      <c r="E122" s="3" t="s">
        <v>23</v>
      </c>
      <c r="F122" s="220"/>
      <c r="G122" s="312"/>
      <c r="H122" s="313"/>
      <c r="I122" s="314"/>
      <c r="J122" s="89"/>
      <c r="K122" s="40"/>
    </row>
    <row r="123" spans="1:11" ht="15.75" customHeight="1" x14ac:dyDescent="0.15">
      <c r="A123" s="87"/>
      <c r="B123" s="47" t="s">
        <v>150</v>
      </c>
      <c r="C123" s="115"/>
      <c r="D123" s="5"/>
      <c r="E123" s="3" t="s">
        <v>23</v>
      </c>
      <c r="F123" s="208">
        <f>SUM((F49-F120))</f>
        <v>-103395</v>
      </c>
      <c r="G123" s="305">
        <f>SUM((G49-G120))</f>
        <v>-61946.159999999974</v>
      </c>
      <c r="H123" s="210">
        <f>SUM((H49-H120))</f>
        <v>-428249</v>
      </c>
      <c r="I123" s="203">
        <f>SUM((I49-I120))</f>
        <v>-324854</v>
      </c>
      <c r="J123" s="21">
        <f>IF(AND((F123=0),(H123=0)),"",(IF((F123=""),"",(IF((F123=0),"New",(IF((H123=0),"(100%)",((H123/F123)-1))))))))</f>
        <v>3.141873398133372</v>
      </c>
      <c r="K123" s="40"/>
    </row>
    <row r="124" spans="1:11" ht="14" x14ac:dyDescent="0.15">
      <c r="A124" s="97"/>
      <c r="B124" s="55"/>
      <c r="C124" s="55"/>
      <c r="D124" s="5"/>
      <c r="E124" s="3"/>
      <c r="F124" s="211"/>
      <c r="G124" s="310"/>
      <c r="H124" s="218"/>
      <c r="I124" s="239"/>
      <c r="J124" s="42"/>
      <c r="K124" s="40"/>
    </row>
    <row r="125" spans="1:11" ht="14" x14ac:dyDescent="0.15">
      <c r="A125" s="87" t="s">
        <v>151</v>
      </c>
      <c r="B125" s="47" t="s">
        <v>152</v>
      </c>
      <c r="C125" s="55"/>
      <c r="D125" s="5"/>
      <c r="E125" s="150" t="s">
        <v>23</v>
      </c>
      <c r="F125" s="220"/>
      <c r="G125" s="312"/>
      <c r="H125" s="313"/>
      <c r="I125" s="314"/>
      <c r="J125" s="89"/>
      <c r="K125" s="40"/>
    </row>
    <row r="126" spans="1:11" ht="14" x14ac:dyDescent="0.15">
      <c r="A126" s="87"/>
      <c r="B126" s="47" t="s">
        <v>24</v>
      </c>
      <c r="C126" s="55" t="s">
        <v>153</v>
      </c>
      <c r="D126" s="5"/>
      <c r="E126" s="37" t="s">
        <v>154</v>
      </c>
      <c r="F126" s="208">
        <f>'1st Detail'!H129</f>
        <v>0</v>
      </c>
      <c r="G126" s="305">
        <f>'1st Detail'!K129</f>
        <v>0</v>
      </c>
      <c r="H126" s="206">
        <f>'1st Detail'!N129</f>
        <v>0</v>
      </c>
      <c r="I126" s="306">
        <f>H126-F126</f>
        <v>0</v>
      </c>
      <c r="J126" s="21" t="str">
        <f>IF(AND((F126=0),(H126=0)),"",(IF((F126=""),"",(IF((F126=0),"New",(IF((H126=0),"(100%)",((H126/F126)-1))))))))</f>
        <v/>
      </c>
      <c r="K126" s="40"/>
    </row>
    <row r="127" spans="1:11" ht="14" x14ac:dyDescent="0.15">
      <c r="A127" s="87"/>
      <c r="B127" s="47" t="s">
        <v>40</v>
      </c>
      <c r="C127" s="115" t="s">
        <v>155</v>
      </c>
      <c r="D127" s="7"/>
      <c r="E127" s="37" t="s">
        <v>156</v>
      </c>
      <c r="F127" s="208">
        <f>'1st Detail'!H130</f>
        <v>5000</v>
      </c>
      <c r="G127" s="305">
        <f>'1st Detail'!K130</f>
        <v>9015.01</v>
      </c>
      <c r="H127" s="206">
        <f>'1st Detail'!N130</f>
        <v>15000</v>
      </c>
      <c r="I127" s="306">
        <f>H127-F127</f>
        <v>10000</v>
      </c>
      <c r="J127" s="21">
        <f>IF(AND((F127=0),(H127=0)),"",(IF((F127=""),"",(IF((F127=0),"New",(IF((H127=0),"(100%)",((H127/F127)-1))))))))</f>
        <v>2</v>
      </c>
      <c r="K127" s="40"/>
    </row>
    <row r="128" spans="1:11" ht="14" x14ac:dyDescent="0.15">
      <c r="A128" s="87"/>
      <c r="B128" s="47" t="s">
        <v>49</v>
      </c>
      <c r="C128" s="115" t="s">
        <v>157</v>
      </c>
      <c r="D128" s="7"/>
      <c r="E128" s="37"/>
      <c r="F128" s="230"/>
      <c r="G128" s="317"/>
      <c r="H128" s="318"/>
      <c r="I128" s="256"/>
      <c r="J128" s="67"/>
      <c r="K128" s="40"/>
    </row>
    <row r="129" spans="1:11" ht="14" x14ac:dyDescent="0.15">
      <c r="A129" s="87"/>
      <c r="B129" s="47"/>
      <c r="C129" s="115" t="s">
        <v>158</v>
      </c>
      <c r="D129" s="7"/>
      <c r="E129" s="37" t="s">
        <v>159</v>
      </c>
      <c r="F129" s="208">
        <f>'1st Detail'!H132</f>
        <v>0</v>
      </c>
      <c r="G129" s="305">
        <f>'1st Detail'!K132</f>
        <v>0</v>
      </c>
      <c r="H129" s="206">
        <f>'1st Detail'!N132</f>
        <v>0</v>
      </c>
      <c r="I129" s="306">
        <f>H129-F129</f>
        <v>0</v>
      </c>
      <c r="J129" s="21" t="str">
        <f>IF(AND((F129=0),(H129=0)),"",(IF((F129=""),"",(IF((F129=0),"New",(IF((H129=0),"(100%)",((H129/F129)-1))))))))</f>
        <v/>
      </c>
      <c r="K129" s="40"/>
    </row>
    <row r="130" spans="1:11" ht="15.75" customHeight="1" x14ac:dyDescent="0.15">
      <c r="A130" s="87"/>
      <c r="B130" s="47" t="s">
        <v>23</v>
      </c>
      <c r="C130" s="115"/>
      <c r="D130" s="7"/>
      <c r="E130" s="95" t="s">
        <v>23</v>
      </c>
      <c r="F130" s="230"/>
      <c r="G130" s="317"/>
      <c r="H130" s="318"/>
      <c r="I130" s="256"/>
      <c r="J130" s="67"/>
      <c r="K130" s="40"/>
    </row>
    <row r="131" spans="1:11" ht="15.75" customHeight="1" x14ac:dyDescent="0.15">
      <c r="A131" s="97"/>
      <c r="B131" s="47" t="s">
        <v>58</v>
      </c>
      <c r="C131" s="115" t="s">
        <v>160</v>
      </c>
      <c r="D131" s="7"/>
      <c r="E131" s="3" t="s">
        <v>23</v>
      </c>
      <c r="F131" s="208">
        <f>SUM(((+F126-F127)+F129))</f>
        <v>-5000</v>
      </c>
      <c r="G131" s="305">
        <f>SUM(((+G126-G127)+G129))</f>
        <v>-9015.01</v>
      </c>
      <c r="H131" s="210">
        <f>SUM(((+H126-H127)+H129))</f>
        <v>-15000</v>
      </c>
      <c r="I131" s="203">
        <f>SUM(((+I126-I127)+I129))</f>
        <v>-10000</v>
      </c>
      <c r="J131" s="21">
        <f>IF(AND((F131=0),(H131=0)),"",(IF((F131=""),"",(IF((F131=0),"New",(IF((H131=0),"(100%)",((H131/F131)-1))))))))</f>
        <v>2</v>
      </c>
      <c r="K131" s="40"/>
    </row>
    <row r="132" spans="1:11" ht="15.75" customHeight="1" x14ac:dyDescent="0.15">
      <c r="A132" s="97"/>
      <c r="B132" s="55"/>
      <c r="C132" s="55"/>
      <c r="D132" s="5"/>
      <c r="E132" s="3" t="s">
        <v>23</v>
      </c>
      <c r="F132" s="230"/>
      <c r="G132" s="317"/>
      <c r="H132" s="318"/>
      <c r="I132" s="256"/>
      <c r="J132" s="67"/>
      <c r="K132" s="40"/>
    </row>
    <row r="133" spans="1:11" ht="15.75" customHeight="1" x14ac:dyDescent="0.15">
      <c r="A133" s="87" t="s">
        <v>161</v>
      </c>
      <c r="B133" s="47" t="s">
        <v>162</v>
      </c>
      <c r="C133" s="55"/>
      <c r="D133" s="5"/>
      <c r="E133" s="3" t="s">
        <v>23</v>
      </c>
      <c r="F133" s="208">
        <f>SUM(F123,F131)</f>
        <v>-108395</v>
      </c>
      <c r="G133" s="305">
        <f>SUM(G123,G131)</f>
        <v>-70961.169999999969</v>
      </c>
      <c r="H133" s="210">
        <f>SUM(H123,H131)</f>
        <v>-443249</v>
      </c>
      <c r="I133" s="203">
        <f>SUM(I123,I131)</f>
        <v>-334854</v>
      </c>
      <c r="J133" s="21">
        <f>IF(AND((F133=0),(H133=0)),"",(IF((F133=""),"",(IF((F133=0),"New",(IF((H133=0),"(100%)",((H133/F133)-1))))))))</f>
        <v>3.0892015314359522</v>
      </c>
      <c r="K133" s="40"/>
    </row>
    <row r="134" spans="1:11" ht="14" x14ac:dyDescent="0.15">
      <c r="A134" s="97"/>
      <c r="B134" s="55" t="s">
        <v>23</v>
      </c>
      <c r="C134" s="55"/>
      <c r="D134" s="5"/>
      <c r="E134" s="3" t="s">
        <v>23</v>
      </c>
      <c r="F134" s="211"/>
      <c r="G134" s="310"/>
      <c r="H134" s="311"/>
      <c r="I134" s="240"/>
      <c r="J134" s="128"/>
      <c r="K134" s="40"/>
    </row>
    <row r="135" spans="1:11" ht="14" x14ac:dyDescent="0.15">
      <c r="A135" s="87" t="s">
        <v>163</v>
      </c>
      <c r="B135" s="47" t="s">
        <v>164</v>
      </c>
      <c r="C135" s="55"/>
      <c r="D135" s="5"/>
      <c r="E135" s="3" t="s">
        <v>23</v>
      </c>
      <c r="F135" s="242"/>
      <c r="G135" s="319"/>
      <c r="H135" s="320"/>
      <c r="I135" s="321"/>
      <c r="J135" s="111"/>
      <c r="K135" s="40"/>
    </row>
    <row r="136" spans="1:11" ht="14" x14ac:dyDescent="0.15">
      <c r="A136" s="87"/>
      <c r="B136" s="47" t="s">
        <v>24</v>
      </c>
      <c r="C136" s="55" t="s">
        <v>165</v>
      </c>
      <c r="D136" s="5"/>
      <c r="E136" s="150"/>
      <c r="F136" s="220"/>
      <c r="G136" s="312"/>
      <c r="H136" s="313"/>
      <c r="I136" s="314"/>
      <c r="J136" s="89"/>
      <c r="K136" s="40"/>
    </row>
    <row r="137" spans="1:11" ht="14" x14ac:dyDescent="0.15">
      <c r="A137" s="97"/>
      <c r="B137" s="47"/>
      <c r="C137" s="55" t="s">
        <v>166</v>
      </c>
      <c r="D137" s="5" t="s">
        <v>167</v>
      </c>
      <c r="E137" s="37">
        <v>9791</v>
      </c>
      <c r="F137" s="208">
        <f>'1st Detail'!H140</f>
        <v>880858</v>
      </c>
      <c r="G137" s="305">
        <f>'1st Detail'!K140</f>
        <v>880858</v>
      </c>
      <c r="H137" s="206">
        <f>'1st Detail'!N140</f>
        <v>880858</v>
      </c>
      <c r="I137" s="306">
        <f>H137-F137</f>
        <v>0</v>
      </c>
      <c r="J137" s="21">
        <f>IF(AND((F137=0),(H137=0)),"",(IF((F137=""),"",(IF((F137=0),"New",(IF((H137=0),"(100%)",((H137/F137)-1))))))))</f>
        <v>0</v>
      </c>
      <c r="K137" s="40"/>
    </row>
    <row r="138" spans="1:11" ht="14" x14ac:dyDescent="0.15">
      <c r="A138" s="97" t="s">
        <v>23</v>
      </c>
      <c r="B138" s="55"/>
      <c r="C138" s="55" t="s">
        <v>168</v>
      </c>
      <c r="D138" s="5" t="s">
        <v>169</v>
      </c>
      <c r="E138" s="133" t="s">
        <v>170</v>
      </c>
      <c r="F138" s="208">
        <f>'1st Detail'!H141</f>
        <v>0</v>
      </c>
      <c r="G138" s="305">
        <f>'1st Detail'!K141</f>
        <v>0</v>
      </c>
      <c r="H138" s="206">
        <f>'1st Detail'!N141</f>
        <v>0</v>
      </c>
      <c r="I138" s="306">
        <f>H138-F138</f>
        <v>0</v>
      </c>
      <c r="J138" s="21" t="str">
        <f>IF(AND((F138=0),(H138=0)),"",(IF((F138=""),"",(IF((F138=0),"New",(IF((H138=0),"(100%)",((H138/F138)-1))))))))</f>
        <v/>
      </c>
      <c r="K138" s="40"/>
    </row>
    <row r="139" spans="1:11" ht="15.75" customHeight="1" x14ac:dyDescent="0.15">
      <c r="A139" s="30"/>
      <c r="B139" s="115"/>
      <c r="C139" s="115" t="s">
        <v>171</v>
      </c>
      <c r="D139" s="7" t="s">
        <v>172</v>
      </c>
      <c r="E139" s="95" t="s">
        <v>23</v>
      </c>
      <c r="F139" s="208">
        <f>SUM(F137:F138)</f>
        <v>880858</v>
      </c>
      <c r="G139" s="305">
        <f>SUM(G137:G138)</f>
        <v>880858</v>
      </c>
      <c r="H139" s="210">
        <f>SUM(H137:H138)</f>
        <v>880858</v>
      </c>
      <c r="I139" s="322"/>
      <c r="J139" s="45"/>
      <c r="K139" s="40"/>
    </row>
    <row r="140" spans="1:11" ht="15.75" customHeight="1" x14ac:dyDescent="0.15">
      <c r="A140" s="122"/>
      <c r="B140" s="2" t="s">
        <v>40</v>
      </c>
      <c r="C140" s="153" t="s">
        <v>173</v>
      </c>
      <c r="D140" s="149"/>
      <c r="E140" s="150" t="s">
        <v>23</v>
      </c>
      <c r="F140" s="208">
        <f>SUM(F133,F139)</f>
        <v>772463</v>
      </c>
      <c r="G140" s="305">
        <f>SUM(G133,G139)</f>
        <v>809896.83000000007</v>
      </c>
      <c r="H140" s="210">
        <f>SUM(H133,H139)</f>
        <v>437609</v>
      </c>
      <c r="I140" s="323"/>
      <c r="J140" s="91"/>
      <c r="K140" s="40"/>
    </row>
    <row r="141" spans="1:11" ht="14" x14ac:dyDescent="0.15">
      <c r="A141" s="152"/>
      <c r="B141" s="101"/>
      <c r="C141" s="125"/>
      <c r="D141" s="46"/>
      <c r="E141" s="95" t="s">
        <v>23</v>
      </c>
      <c r="F141" s="324"/>
      <c r="G141" s="325"/>
      <c r="H141" s="326"/>
      <c r="I141" s="327"/>
      <c r="J141" s="62"/>
      <c r="K141" s="40"/>
    </row>
    <row r="142" spans="1:11" ht="14" x14ac:dyDescent="0.15">
      <c r="A142" s="30"/>
      <c r="B142" s="115"/>
      <c r="C142" s="115" t="s">
        <v>174</v>
      </c>
      <c r="D142" s="7"/>
      <c r="E142" s="150" t="s">
        <v>23</v>
      </c>
      <c r="F142" s="328"/>
      <c r="G142" s="328"/>
      <c r="H142" s="329"/>
      <c r="I142" s="329"/>
      <c r="J142" s="19"/>
      <c r="K142" s="40"/>
    </row>
    <row r="143" spans="1:11" ht="14" x14ac:dyDescent="0.15">
      <c r="A143" s="30"/>
      <c r="B143" s="115"/>
      <c r="C143" s="115" t="s">
        <v>175</v>
      </c>
      <c r="D143" s="7" t="s">
        <v>176</v>
      </c>
      <c r="E143" s="37"/>
      <c r="F143" s="208"/>
      <c r="G143" s="305"/>
      <c r="H143" s="206"/>
      <c r="I143" s="306"/>
      <c r="J143" s="21" t="str">
        <f t="shared" ref="J143:J148" si="9">IF(AND((F143=0),(H143=0)),"",(IF((F143=""),"",(IF((F143=0),"New",(IF((H143=0),"(100%)",((H143/F143)-1))))))))</f>
        <v/>
      </c>
      <c r="K143" s="40"/>
    </row>
    <row r="144" spans="1:11" ht="14" x14ac:dyDescent="0.15">
      <c r="A144" s="30"/>
      <c r="B144" s="115"/>
      <c r="C144" s="115"/>
      <c r="D144" s="7" t="s">
        <v>177</v>
      </c>
      <c r="E144" s="37">
        <v>9711</v>
      </c>
      <c r="F144" s="208">
        <f>'1st Detail'!H147</f>
        <v>0</v>
      </c>
      <c r="G144" s="305">
        <f>'1st Detail'!K147</f>
        <v>0</v>
      </c>
      <c r="H144" s="206">
        <f>'1st Detail'!N147</f>
        <v>0</v>
      </c>
      <c r="I144" s="306">
        <f>H144-F144</f>
        <v>0</v>
      </c>
      <c r="J144" s="21" t="str">
        <f t="shared" si="9"/>
        <v/>
      </c>
      <c r="K144" s="40"/>
    </row>
    <row r="145" spans="1:11" ht="14" x14ac:dyDescent="0.15">
      <c r="A145" s="30"/>
      <c r="B145" s="115"/>
      <c r="C145" s="115"/>
      <c r="D145" s="7" t="s">
        <v>178</v>
      </c>
      <c r="E145" s="37">
        <v>9712</v>
      </c>
      <c r="F145" s="208">
        <f>'1st Detail'!H148</f>
        <v>0</v>
      </c>
      <c r="G145" s="305">
        <f>'1st Detail'!K148</f>
        <v>0</v>
      </c>
      <c r="H145" s="206">
        <f>'1st Detail'!N148</f>
        <v>0</v>
      </c>
      <c r="I145" s="306">
        <f>H145-F145</f>
        <v>0</v>
      </c>
      <c r="J145" s="21" t="str">
        <f t="shared" si="9"/>
        <v/>
      </c>
      <c r="K145" s="40"/>
    </row>
    <row r="146" spans="1:11" ht="14" x14ac:dyDescent="0.15">
      <c r="A146" s="30"/>
      <c r="B146" s="115"/>
      <c r="C146" s="115"/>
      <c r="D146" s="7" t="s">
        <v>179</v>
      </c>
      <c r="E146" s="37">
        <v>9713</v>
      </c>
      <c r="F146" s="208">
        <f>'1st Detail'!H149</f>
        <v>0</v>
      </c>
      <c r="G146" s="305">
        <f>'1st Detail'!K149</f>
        <v>0</v>
      </c>
      <c r="H146" s="206">
        <f>'1st Detail'!N149</f>
        <v>0</v>
      </c>
      <c r="I146" s="306">
        <f>H146-F146</f>
        <v>0</v>
      </c>
      <c r="J146" s="21" t="str">
        <f t="shared" si="9"/>
        <v/>
      </c>
      <c r="K146" s="40"/>
    </row>
    <row r="147" spans="1:11" ht="14" x14ac:dyDescent="0.15">
      <c r="A147" s="30"/>
      <c r="B147" s="115"/>
      <c r="C147" s="115"/>
      <c r="D147" s="7" t="s">
        <v>180</v>
      </c>
      <c r="E147" s="37">
        <v>9719</v>
      </c>
      <c r="F147" s="208">
        <f>'1st Detail'!H150</f>
        <v>0</v>
      </c>
      <c r="G147" s="305">
        <f>'1st Detail'!K150</f>
        <v>0</v>
      </c>
      <c r="H147" s="206">
        <f>'1st Detail'!N150</f>
        <v>0</v>
      </c>
      <c r="I147" s="306">
        <f>H147-F147</f>
        <v>0</v>
      </c>
      <c r="J147" s="21" t="str">
        <f t="shared" si="9"/>
        <v/>
      </c>
      <c r="K147" s="40"/>
    </row>
    <row r="148" spans="1:11" ht="14" x14ac:dyDescent="0.15">
      <c r="A148" s="30"/>
      <c r="B148" s="115"/>
      <c r="C148" s="115" t="s">
        <v>168</v>
      </c>
      <c r="D148" s="7" t="s">
        <v>19</v>
      </c>
      <c r="E148" s="37">
        <v>9740</v>
      </c>
      <c r="F148" s="208">
        <f>'1st Detail'!H151</f>
        <v>0</v>
      </c>
      <c r="G148" s="305">
        <f>'1st Detail'!K151</f>
        <v>0</v>
      </c>
      <c r="H148" s="206">
        <f>'1st Detail'!N151</f>
        <v>0</v>
      </c>
      <c r="I148" s="306">
        <f>H148-F148</f>
        <v>0</v>
      </c>
      <c r="J148" s="21" t="str">
        <f t="shared" si="9"/>
        <v/>
      </c>
      <c r="K148" s="40"/>
    </row>
    <row r="149" spans="1:11" ht="14" x14ac:dyDescent="0.15">
      <c r="A149" s="30"/>
      <c r="B149" s="115"/>
      <c r="C149" s="115" t="s">
        <v>210</v>
      </c>
      <c r="D149" s="7" t="s">
        <v>182</v>
      </c>
      <c r="E149" s="37"/>
      <c r="F149" s="258"/>
      <c r="G149" s="258"/>
      <c r="H149" s="259"/>
      <c r="I149" s="259"/>
      <c r="J149" s="72"/>
      <c r="K149" s="40"/>
    </row>
    <row r="150" spans="1:11" ht="14" x14ac:dyDescent="0.15">
      <c r="A150" s="30"/>
      <c r="B150" s="115"/>
      <c r="C150" s="115"/>
      <c r="D150" s="7" t="s">
        <v>183</v>
      </c>
      <c r="E150" s="37">
        <v>9750</v>
      </c>
      <c r="F150" s="208">
        <f>'1st Detail'!H153</f>
        <v>0</v>
      </c>
      <c r="G150" s="305">
        <f>'1st Detail'!K153</f>
        <v>0</v>
      </c>
      <c r="H150" s="206">
        <f>'1st Detail'!N153</f>
        <v>0</v>
      </c>
      <c r="I150" s="306">
        <f>H150-F150</f>
        <v>0</v>
      </c>
      <c r="J150" s="21" t="str">
        <f t="shared" ref="J150:J156" si="10">IF(AND((F150=0),(H150=0)),"",(IF((F150=""),"",(IF((F150=0),"New",(IF((H150=0),"(100%)",((H150/F150)-1))))))))</f>
        <v/>
      </c>
      <c r="K150" s="40"/>
    </row>
    <row r="151" spans="1:11" ht="14" x14ac:dyDescent="0.15">
      <c r="A151" s="30"/>
      <c r="B151" s="115"/>
      <c r="C151" s="115"/>
      <c r="D151" s="7" t="s">
        <v>184</v>
      </c>
      <c r="E151" s="37">
        <v>9760</v>
      </c>
      <c r="F151" s="208">
        <f>'1st Detail'!H154</f>
        <v>0</v>
      </c>
      <c r="G151" s="305">
        <f>'1st Detail'!K154</f>
        <v>0</v>
      </c>
      <c r="H151" s="206">
        <f>'1st Detail'!N154</f>
        <v>0</v>
      </c>
      <c r="I151" s="306">
        <f>H151-F151</f>
        <v>0</v>
      </c>
      <c r="J151" s="21" t="str">
        <f t="shared" si="10"/>
        <v/>
      </c>
      <c r="K151" s="40"/>
    </row>
    <row r="152" spans="1:11" ht="14" x14ac:dyDescent="0.15">
      <c r="A152" s="30"/>
      <c r="B152" s="115"/>
      <c r="C152" s="115" t="s">
        <v>211</v>
      </c>
      <c r="D152" s="7" t="s">
        <v>186</v>
      </c>
      <c r="E152" s="37"/>
      <c r="F152" s="258"/>
      <c r="G152" s="258"/>
      <c r="H152" s="259"/>
      <c r="I152" s="259"/>
      <c r="J152" s="72" t="str">
        <f t="shared" si="10"/>
        <v/>
      </c>
      <c r="K152" s="40"/>
    </row>
    <row r="153" spans="1:11" ht="14" x14ac:dyDescent="0.15">
      <c r="A153" s="30"/>
      <c r="B153" s="115"/>
      <c r="C153" s="115"/>
      <c r="D153" s="7" t="s">
        <v>187</v>
      </c>
      <c r="E153" s="37">
        <v>9780</v>
      </c>
      <c r="F153" s="208">
        <f>'1st Detail'!H156</f>
        <v>0</v>
      </c>
      <c r="G153" s="305">
        <f>'1st Detail'!K156</f>
        <v>0</v>
      </c>
      <c r="H153" s="206">
        <f>'1st Detail'!N156</f>
        <v>0</v>
      </c>
      <c r="I153" s="306">
        <f>H153-F153</f>
        <v>0</v>
      </c>
      <c r="J153" s="21" t="str">
        <f t="shared" si="10"/>
        <v/>
      </c>
      <c r="K153" s="40"/>
    </row>
    <row r="154" spans="1:11" ht="14" x14ac:dyDescent="0.15">
      <c r="A154" s="30"/>
      <c r="B154" s="115"/>
      <c r="C154" s="115" t="s">
        <v>212</v>
      </c>
      <c r="D154" s="7" t="s">
        <v>189</v>
      </c>
      <c r="E154" s="37"/>
      <c r="F154" s="258"/>
      <c r="G154" s="258"/>
      <c r="H154" s="259"/>
      <c r="I154" s="259"/>
      <c r="J154" s="72" t="str">
        <f t="shared" si="10"/>
        <v/>
      </c>
      <c r="K154" s="40"/>
    </row>
    <row r="155" spans="1:11" ht="14" x14ac:dyDescent="0.15">
      <c r="A155" s="30"/>
      <c r="B155" s="115"/>
      <c r="C155" s="115"/>
      <c r="D155" s="7" t="s">
        <v>213</v>
      </c>
      <c r="E155" s="37">
        <v>9789</v>
      </c>
      <c r="F155" s="208">
        <f>'1st Detail'!H158</f>
        <v>0</v>
      </c>
      <c r="G155" s="305">
        <f>'1st Detail'!K158</f>
        <v>0</v>
      </c>
      <c r="H155" s="206">
        <f>'1st Detail'!N158</f>
        <v>0</v>
      </c>
      <c r="I155" s="306">
        <f>H155-F155</f>
        <v>0</v>
      </c>
      <c r="J155" s="21" t="str">
        <f t="shared" si="10"/>
        <v/>
      </c>
      <c r="K155" s="40"/>
    </row>
    <row r="156" spans="1:11" ht="14" x14ac:dyDescent="0.15">
      <c r="A156" s="122"/>
      <c r="B156" s="153"/>
      <c r="C156" s="153"/>
      <c r="D156" s="149" t="s">
        <v>191</v>
      </c>
      <c r="E156" s="37">
        <v>9790</v>
      </c>
      <c r="F156" s="208">
        <f>'1st Detail'!H159</f>
        <v>772463</v>
      </c>
      <c r="G156" s="305">
        <f>'1st Detail'!K159</f>
        <v>809896.83000000007</v>
      </c>
      <c r="H156" s="206">
        <f>'1st Detail'!N159</f>
        <v>437609</v>
      </c>
      <c r="I156" s="203">
        <f>H156-F156</f>
        <v>-334854</v>
      </c>
      <c r="J156" s="21">
        <f t="shared" si="10"/>
        <v>-0.43348872373175151</v>
      </c>
      <c r="K156" s="40"/>
    </row>
    <row r="157" spans="1:11" ht="6.75" customHeight="1" x14ac:dyDescent="0.1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44"/>
    </row>
  </sheetData>
  <mergeCells count="19">
    <mergeCell ref="I14:J14"/>
    <mergeCell ref="I15:J15"/>
    <mergeCell ref="A10:D10"/>
    <mergeCell ref="E10:F10"/>
    <mergeCell ref="A11:D11"/>
    <mergeCell ref="E11:F11"/>
    <mergeCell ref="A12:D12"/>
    <mergeCell ref="E12:F12"/>
    <mergeCell ref="E7:F7"/>
    <mergeCell ref="A8:D8"/>
    <mergeCell ref="E8:F8"/>
    <mergeCell ref="A9:D9"/>
    <mergeCell ref="E9:F9"/>
    <mergeCell ref="A1:J1"/>
    <mergeCell ref="A2:J2"/>
    <mergeCell ref="A3:J3"/>
    <mergeCell ref="A4:J4"/>
    <mergeCell ref="A6:D6"/>
    <mergeCell ref="E6:F6"/>
  </mergeCells>
  <pageMargins left="0.7" right="0.7" top="0.5" bottom="0.5" header="0.3" footer="0.3"/>
  <pageSetup scale="56" orientation="portrait" r:id="rId1"/>
  <headerFooter>
    <oddFooter>&amp;L&amp;11&amp;Z&amp;F&amp;R&amp;11Page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4"/>
  <sheetViews>
    <sheetView showGridLines="0" zoomScaleNormal="100" workbookViewId="0">
      <selection activeCell="F58" sqref="F58"/>
    </sheetView>
  </sheetViews>
  <sheetFormatPr baseColWidth="10" defaultColWidth="9.1640625" defaultRowHeight="15" customHeight="1" x14ac:dyDescent="0.15"/>
  <cols>
    <col min="1" max="1" width="1.83203125" customWidth="1"/>
    <col min="2" max="2" width="2.1640625" customWidth="1"/>
    <col min="3" max="3" width="1.83203125" customWidth="1"/>
    <col min="4" max="4" width="57.5" customWidth="1"/>
    <col min="5" max="5" width="15.5" customWidth="1"/>
    <col min="6" max="6" width="15.1640625" customWidth="1"/>
    <col min="7" max="7" width="14.5" customWidth="1"/>
    <col min="8" max="8" width="15.33203125" customWidth="1"/>
    <col min="9" max="9" width="15" customWidth="1"/>
    <col min="10" max="10" width="14.5" customWidth="1"/>
    <col min="11" max="11" width="0.6640625" customWidth="1"/>
    <col min="14" max="16" width="0" hidden="1"/>
  </cols>
  <sheetData>
    <row r="1" spans="1:12" ht="18.75" customHeight="1" x14ac:dyDescent="0.2">
      <c r="A1" s="437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192"/>
      <c r="L1" s="169"/>
    </row>
    <row r="2" spans="1:12" ht="18.75" customHeight="1" x14ac:dyDescent="0.2">
      <c r="A2" s="437" t="s">
        <v>240</v>
      </c>
      <c r="B2" s="437"/>
      <c r="C2" s="437"/>
      <c r="D2" s="437"/>
      <c r="E2" s="437"/>
      <c r="F2" s="437"/>
      <c r="G2" s="437"/>
      <c r="H2" s="437"/>
      <c r="I2" s="437"/>
      <c r="J2" s="437"/>
      <c r="K2" s="192"/>
      <c r="L2" s="169"/>
    </row>
    <row r="3" spans="1:12" ht="18.75" customHeight="1" x14ac:dyDescent="0.2">
      <c r="A3" s="438" t="s">
        <v>241</v>
      </c>
      <c r="B3" s="438"/>
      <c r="C3" s="438"/>
      <c r="D3" s="438"/>
      <c r="E3" s="438"/>
      <c r="F3" s="438"/>
      <c r="G3" s="438"/>
      <c r="H3" s="438"/>
      <c r="I3" s="438"/>
      <c r="J3" s="438"/>
      <c r="K3" s="192"/>
      <c r="L3" s="169"/>
    </row>
    <row r="4" spans="1:12" ht="18.7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93"/>
      <c r="K4" s="192"/>
      <c r="L4" s="169"/>
    </row>
    <row r="5" spans="1:12" ht="18.75" customHeight="1" x14ac:dyDescent="0.15">
      <c r="A5" s="120"/>
      <c r="B5" s="115"/>
      <c r="C5" s="115"/>
      <c r="D5" s="115"/>
      <c r="E5" s="115"/>
      <c r="F5" s="115"/>
      <c r="G5" s="115"/>
      <c r="H5" s="115"/>
      <c r="I5" s="115"/>
      <c r="J5" s="194"/>
      <c r="K5" s="192"/>
      <c r="L5" s="169"/>
    </row>
    <row r="6" spans="1:12" ht="18.75" customHeight="1" x14ac:dyDescent="0.2">
      <c r="A6" s="439" t="s">
        <v>3</v>
      </c>
      <c r="B6" s="410"/>
      <c r="C6" s="410"/>
      <c r="D6" s="410"/>
      <c r="E6" s="440" t="str">
        <f>IF(('1st Detail'!G6=""),"",'1st Detail'!G6)</f>
        <v>Manzanita Middle</v>
      </c>
      <c r="F6" s="441"/>
      <c r="G6" s="49"/>
      <c r="H6" s="142"/>
      <c r="I6" s="142"/>
      <c r="J6" s="166"/>
      <c r="K6" s="192"/>
      <c r="L6" s="169"/>
    </row>
    <row r="7" spans="1:12" ht="18.75" customHeight="1" x14ac:dyDescent="0.2">
      <c r="A7" s="159"/>
      <c r="B7" s="159"/>
      <c r="C7" s="159"/>
      <c r="D7" s="159" t="s">
        <v>4</v>
      </c>
      <c r="E7" s="442" t="str">
        <f>IF(('1st Detail'!G7=""),"",'1st Detail'!G7)</f>
        <v/>
      </c>
      <c r="F7" s="427"/>
      <c r="G7" s="49"/>
      <c r="H7" s="142"/>
      <c r="I7" s="142"/>
      <c r="J7" s="166"/>
      <c r="K7" s="192"/>
      <c r="L7" s="169"/>
    </row>
    <row r="8" spans="1:12" ht="18.75" customHeight="1" x14ac:dyDescent="0.2">
      <c r="A8" s="439" t="s">
        <v>5</v>
      </c>
      <c r="B8" s="410"/>
      <c r="C8" s="410"/>
      <c r="D8" s="410"/>
      <c r="E8" s="442">
        <f>IF(('1st Detail'!G8=""),"",'1st Detail'!G8)</f>
        <v>6118368</v>
      </c>
      <c r="F8" s="427"/>
      <c r="G8" s="49"/>
      <c r="H8" s="142"/>
      <c r="I8" s="142"/>
      <c r="J8" s="166"/>
      <c r="K8" s="192"/>
      <c r="L8" s="169"/>
    </row>
    <row r="9" spans="1:12" ht="18.75" customHeight="1" x14ac:dyDescent="0.2">
      <c r="A9" s="439" t="s">
        <v>6</v>
      </c>
      <c r="B9" s="410"/>
      <c r="C9" s="410"/>
      <c r="D9" s="410"/>
      <c r="E9" s="442" t="str">
        <f>IF(('1st Detail'!G9=""),"",'1st Detail'!G9)</f>
        <v>Contra Costa County Office of Education</v>
      </c>
      <c r="F9" s="427"/>
      <c r="G9" s="49"/>
      <c r="H9" s="113"/>
      <c r="I9" s="113"/>
      <c r="J9" s="166"/>
      <c r="K9" s="192"/>
      <c r="L9" s="169"/>
    </row>
    <row r="10" spans="1:12" ht="18.75" customHeight="1" x14ac:dyDescent="0.2">
      <c r="A10" s="439" t="s">
        <v>7</v>
      </c>
      <c r="B10" s="410"/>
      <c r="C10" s="410"/>
      <c r="D10" s="410"/>
      <c r="E10" s="442" t="str">
        <f>IF(('1st Detail'!G10=""),"",'1st Detail'!G10)</f>
        <v xml:space="preserve">Contra Costa  </v>
      </c>
      <c r="F10" s="427"/>
      <c r="G10" s="49"/>
      <c r="H10" s="113"/>
      <c r="I10" s="113"/>
      <c r="J10" s="166"/>
      <c r="K10" s="192"/>
      <c r="L10" s="169"/>
    </row>
    <row r="11" spans="1:12" ht="18.75" customHeight="1" x14ac:dyDescent="0.2">
      <c r="A11" s="439" t="s">
        <v>8</v>
      </c>
      <c r="B11" s="410"/>
      <c r="C11" s="410"/>
      <c r="D11" s="410"/>
      <c r="E11" s="442" t="str">
        <f>IF(('1st Detail'!G11=""),"",'1st Detail'!G11)</f>
        <v>03333</v>
      </c>
      <c r="F11" s="427"/>
      <c r="G11" s="49"/>
      <c r="H11" s="113"/>
      <c r="I11" s="113"/>
      <c r="J11" s="166"/>
      <c r="K11" s="192"/>
      <c r="L11" s="169"/>
    </row>
    <row r="12" spans="1:12" ht="18.75" customHeight="1" x14ac:dyDescent="0.2">
      <c r="A12" s="439" t="s">
        <v>9</v>
      </c>
      <c r="B12" s="410"/>
      <c r="C12" s="410"/>
      <c r="D12" s="410"/>
      <c r="E12" s="442" t="str">
        <f>IF(('1st Detail'!G12=""),"",'1st Detail'!G12)</f>
        <v>2021-2022</v>
      </c>
      <c r="F12" s="427"/>
      <c r="G12" s="49"/>
      <c r="H12" s="113"/>
      <c r="I12" s="113"/>
      <c r="J12" s="166"/>
      <c r="K12" s="192"/>
      <c r="L12" s="169"/>
    </row>
    <row r="13" spans="1:12" ht="18.75" customHeight="1" x14ac:dyDescent="0.15">
      <c r="A13" s="156"/>
      <c r="B13" s="156"/>
      <c r="C13" s="156"/>
      <c r="D13" s="156"/>
      <c r="E13" s="44"/>
      <c r="F13" s="44"/>
      <c r="G13" s="113"/>
      <c r="H13" s="113"/>
      <c r="I13" s="113"/>
      <c r="J13" s="166"/>
      <c r="K13" s="192"/>
      <c r="L13" s="169"/>
    </row>
    <row r="14" spans="1:12" ht="18.75" customHeight="1" x14ac:dyDescent="0.2">
      <c r="A14" s="151" t="s">
        <v>10</v>
      </c>
      <c r="B14" s="61"/>
      <c r="C14" s="156"/>
      <c r="D14" s="156"/>
      <c r="E14" s="113"/>
      <c r="F14" s="113"/>
      <c r="G14" s="113"/>
      <c r="H14" s="113"/>
      <c r="I14" s="113"/>
      <c r="J14" s="195"/>
      <c r="K14" s="196"/>
      <c r="L14" s="169"/>
    </row>
    <row r="15" spans="1:12" ht="15" customHeight="1" x14ac:dyDescent="0.15">
      <c r="A15" s="59"/>
      <c r="B15" s="161" t="s">
        <v>252</v>
      </c>
      <c r="C15" s="124" t="s">
        <v>11</v>
      </c>
      <c r="D15" s="53"/>
      <c r="E15" s="113"/>
      <c r="F15" s="113"/>
      <c r="G15" s="113"/>
      <c r="H15" s="113"/>
      <c r="I15" s="113"/>
      <c r="J15" s="197"/>
      <c r="K15" s="192"/>
      <c r="L15" s="169"/>
    </row>
    <row r="16" spans="1:12" ht="6" customHeight="1" x14ac:dyDescent="0.15">
      <c r="A16" s="71"/>
      <c r="B16" s="92"/>
      <c r="C16" s="15"/>
      <c r="D16" s="156"/>
      <c r="E16" s="113"/>
      <c r="F16" s="113"/>
      <c r="G16" s="113"/>
      <c r="H16" s="113"/>
      <c r="I16" s="113"/>
      <c r="J16" s="197"/>
      <c r="K16" s="192"/>
      <c r="L16" s="169"/>
    </row>
    <row r="17" spans="1:12" ht="15" customHeight="1" x14ac:dyDescent="0.15">
      <c r="A17" s="59"/>
      <c r="B17" s="134"/>
      <c r="C17" s="108" t="s">
        <v>12</v>
      </c>
      <c r="D17" s="142"/>
      <c r="E17" s="113"/>
      <c r="F17" s="113"/>
      <c r="G17" s="113"/>
      <c r="H17" s="113"/>
      <c r="I17" s="113"/>
      <c r="J17" s="197"/>
      <c r="K17" s="192"/>
      <c r="L17" s="169"/>
    </row>
    <row r="18" spans="1:12" ht="18.75" customHeight="1" x14ac:dyDescent="0.15">
      <c r="A18" s="153"/>
      <c r="B18" s="13"/>
      <c r="C18" s="153"/>
      <c r="D18" s="153"/>
      <c r="E18" s="153"/>
      <c r="F18" s="139"/>
      <c r="G18" s="139"/>
      <c r="H18" s="139"/>
      <c r="I18" s="139"/>
      <c r="J18" s="179"/>
      <c r="K18" s="192"/>
      <c r="L18" s="169"/>
    </row>
    <row r="19" spans="1:12" ht="18" customHeight="1" x14ac:dyDescent="0.15">
      <c r="A19" s="60"/>
      <c r="B19" s="127"/>
      <c r="C19" s="127"/>
      <c r="D19" s="18"/>
      <c r="E19" s="123"/>
      <c r="F19" s="443" t="str">
        <f>CONCATENATE("FY",E12)</f>
        <v>FY2021-2022</v>
      </c>
      <c r="G19" s="412"/>
      <c r="H19" s="425"/>
      <c r="I19" s="198" t="s">
        <v>242</v>
      </c>
      <c r="J19" s="198" t="s">
        <v>242</v>
      </c>
      <c r="K19" s="199"/>
      <c r="L19" s="191"/>
    </row>
    <row r="20" spans="1:12" x14ac:dyDescent="0.15">
      <c r="A20" s="106"/>
      <c r="B20" s="36"/>
      <c r="C20" s="36"/>
      <c r="D20" s="140" t="s">
        <v>16</v>
      </c>
      <c r="E20" s="121" t="s">
        <v>17</v>
      </c>
      <c r="F20" s="43" t="s">
        <v>18</v>
      </c>
      <c r="G20" s="33" t="s">
        <v>19</v>
      </c>
      <c r="H20" s="28" t="s">
        <v>20</v>
      </c>
      <c r="I20" s="160" t="s">
        <v>257</v>
      </c>
      <c r="J20" s="160" t="s">
        <v>269</v>
      </c>
      <c r="K20" s="12"/>
      <c r="L20" s="107"/>
    </row>
    <row r="21" spans="1:12" ht="14" x14ac:dyDescent="0.15">
      <c r="A21" s="22" t="s">
        <v>21</v>
      </c>
      <c r="B21" s="101" t="s">
        <v>22</v>
      </c>
      <c r="C21" s="125"/>
      <c r="D21" s="46"/>
      <c r="E21" s="95" t="s">
        <v>23</v>
      </c>
      <c r="F21" s="62"/>
      <c r="G21" s="62"/>
      <c r="H21" s="62"/>
      <c r="I21" s="62"/>
      <c r="J21" s="62"/>
      <c r="K21" s="12"/>
      <c r="L21" s="107"/>
    </row>
    <row r="22" spans="1:12" ht="14" x14ac:dyDescent="0.15">
      <c r="A22" s="87"/>
      <c r="B22" s="47" t="s">
        <v>24</v>
      </c>
      <c r="C22" s="55" t="s">
        <v>25</v>
      </c>
      <c r="D22" s="5"/>
      <c r="E22" s="3" t="s">
        <v>23</v>
      </c>
      <c r="F22" s="267"/>
      <c r="G22" s="267"/>
      <c r="H22" s="268"/>
      <c r="I22" s="269"/>
      <c r="J22" s="269"/>
      <c r="K22" s="162"/>
      <c r="L22" s="107"/>
    </row>
    <row r="23" spans="1:12" ht="14" x14ac:dyDescent="0.15">
      <c r="A23" s="87"/>
      <c r="B23" s="47"/>
      <c r="C23" s="55"/>
      <c r="D23" s="5" t="s">
        <v>26</v>
      </c>
      <c r="E23" s="150">
        <v>8011</v>
      </c>
      <c r="F23" s="270">
        <f>'1st Detail'!L23</f>
        <v>328566</v>
      </c>
      <c r="G23" s="270">
        <f>'1st Detail'!M23</f>
        <v>0</v>
      </c>
      <c r="H23" s="271">
        <f t="shared" ref="H23:H28" si="0">F23+G23</f>
        <v>328566</v>
      </c>
      <c r="I23" s="403">
        <v>414502</v>
      </c>
      <c r="J23" s="403">
        <v>530712</v>
      </c>
      <c r="K23" s="162"/>
      <c r="L23" s="107"/>
    </row>
    <row r="24" spans="1:12" ht="14" x14ac:dyDescent="0.15">
      <c r="A24" s="87"/>
      <c r="B24" s="47"/>
      <c r="C24" s="55"/>
      <c r="D24" s="201" t="s">
        <v>255</v>
      </c>
      <c r="E24" s="37">
        <v>8012</v>
      </c>
      <c r="F24" s="273">
        <f>'1st Detail'!L24</f>
        <v>144638</v>
      </c>
      <c r="G24" s="273">
        <f>'1st Detail'!M24</f>
        <v>0</v>
      </c>
      <c r="H24" s="274">
        <f t="shared" si="0"/>
        <v>144638</v>
      </c>
      <c r="I24" s="403">
        <v>174416</v>
      </c>
      <c r="J24" s="403">
        <v>212702</v>
      </c>
      <c r="K24" s="162"/>
      <c r="L24" s="107"/>
    </row>
    <row r="25" spans="1:12" ht="14" x14ac:dyDescent="0.15">
      <c r="A25" s="87"/>
      <c r="B25" s="47"/>
      <c r="C25" s="55"/>
      <c r="D25" s="5" t="s">
        <v>27</v>
      </c>
      <c r="E25" s="37">
        <v>8019</v>
      </c>
      <c r="F25" s="273">
        <f>'1st Detail'!L25</f>
        <v>0</v>
      </c>
      <c r="G25" s="273">
        <f>'1st Detail'!M25</f>
        <v>0</v>
      </c>
      <c r="H25" s="274">
        <f t="shared" si="0"/>
        <v>0</v>
      </c>
      <c r="I25" s="272">
        <v>0</v>
      </c>
      <c r="J25" s="272">
        <v>0</v>
      </c>
      <c r="K25" s="162"/>
      <c r="L25" s="107"/>
    </row>
    <row r="26" spans="1:12" ht="14" x14ac:dyDescent="0.15">
      <c r="A26" s="87"/>
      <c r="B26" s="47"/>
      <c r="C26" s="55"/>
      <c r="D26" s="5" t="s">
        <v>28</v>
      </c>
      <c r="E26" s="37" t="s">
        <v>29</v>
      </c>
      <c r="F26" s="273">
        <f>'1st Detail'!L26</f>
        <v>0</v>
      </c>
      <c r="G26" s="273">
        <f>'1st Detail'!M26</f>
        <v>0</v>
      </c>
      <c r="H26" s="274">
        <f t="shared" si="0"/>
        <v>0</v>
      </c>
      <c r="I26" s="272">
        <v>0</v>
      </c>
      <c r="J26" s="272">
        <v>0</v>
      </c>
      <c r="K26" s="162"/>
      <c r="L26" s="107"/>
    </row>
    <row r="27" spans="1:12" ht="14" x14ac:dyDescent="0.15">
      <c r="A27" s="87"/>
      <c r="B27" s="47"/>
      <c r="C27" s="55"/>
      <c r="D27" s="5" t="s">
        <v>30</v>
      </c>
      <c r="E27" s="37" t="s">
        <v>31</v>
      </c>
      <c r="F27" s="273">
        <f>'1st Detail'!L27</f>
        <v>0</v>
      </c>
      <c r="G27" s="273">
        <f>'1st Detail'!M27</f>
        <v>0</v>
      </c>
      <c r="H27" s="274">
        <f t="shared" si="0"/>
        <v>0</v>
      </c>
      <c r="I27" s="272">
        <v>0</v>
      </c>
      <c r="J27" s="272">
        <v>0</v>
      </c>
      <c r="K27" s="162"/>
      <c r="L27" s="107"/>
    </row>
    <row r="28" spans="1:12" ht="14" x14ac:dyDescent="0.15">
      <c r="A28" s="87"/>
      <c r="B28" s="47"/>
      <c r="C28" s="55"/>
      <c r="D28" s="5" t="s">
        <v>32</v>
      </c>
      <c r="E28" s="37" t="s">
        <v>33</v>
      </c>
      <c r="F28" s="273">
        <f>'1st Detail'!L28</f>
        <v>0</v>
      </c>
      <c r="G28" s="273">
        <f>'1st Detail'!M28</f>
        <v>0</v>
      </c>
      <c r="H28" s="274">
        <f t="shared" si="0"/>
        <v>0</v>
      </c>
      <c r="I28" s="272">
        <v>0</v>
      </c>
      <c r="J28" s="272">
        <v>0</v>
      </c>
      <c r="K28" s="162"/>
      <c r="L28" s="107"/>
    </row>
    <row r="29" spans="1:12" ht="14" x14ac:dyDescent="0.15">
      <c r="A29" s="87"/>
      <c r="B29" s="47"/>
      <c r="C29" s="115"/>
      <c r="D29" s="5" t="s">
        <v>34</v>
      </c>
      <c r="E29" s="95"/>
      <c r="F29" s="275"/>
      <c r="G29" s="275"/>
      <c r="H29" s="276"/>
      <c r="I29" s="277"/>
      <c r="J29" s="277"/>
      <c r="K29" s="162"/>
      <c r="L29" s="107"/>
    </row>
    <row r="30" spans="1:12" ht="14" x14ac:dyDescent="0.15">
      <c r="A30" s="87"/>
      <c r="B30" s="47"/>
      <c r="C30" s="55"/>
      <c r="D30" s="5" t="s">
        <v>35</v>
      </c>
      <c r="E30" s="150">
        <v>8092</v>
      </c>
      <c r="F30" s="270">
        <f>'1st Detail'!L30</f>
        <v>0</v>
      </c>
      <c r="G30" s="270">
        <f>'1st Detail'!M30</f>
        <v>0</v>
      </c>
      <c r="H30" s="271">
        <f>F30+G30</f>
        <v>0</v>
      </c>
      <c r="I30" s="272">
        <v>0</v>
      </c>
      <c r="J30" s="272">
        <v>0</v>
      </c>
      <c r="K30" s="162"/>
      <c r="L30" s="107"/>
    </row>
    <row r="31" spans="1:12" ht="14" x14ac:dyDescent="0.15">
      <c r="A31" s="87"/>
      <c r="B31" s="47"/>
      <c r="C31" s="55"/>
      <c r="D31" s="85" t="s">
        <v>243</v>
      </c>
      <c r="E31" s="37">
        <v>8096</v>
      </c>
      <c r="F31" s="273">
        <f>'1st Detail'!L31</f>
        <v>190388</v>
      </c>
      <c r="G31" s="273">
        <f>'1st Detail'!M31</f>
        <v>0</v>
      </c>
      <c r="H31" s="274">
        <f>F31+G31</f>
        <v>190388</v>
      </c>
      <c r="I31" s="403">
        <v>229586</v>
      </c>
      <c r="J31" s="403">
        <v>279983</v>
      </c>
      <c r="K31" s="162"/>
      <c r="L31" s="107"/>
    </row>
    <row r="32" spans="1:12" ht="14" x14ac:dyDescent="0.15">
      <c r="A32" s="87"/>
      <c r="B32" s="47"/>
      <c r="C32" s="55"/>
      <c r="D32" s="5" t="s">
        <v>37</v>
      </c>
      <c r="E32" s="133" t="s">
        <v>38</v>
      </c>
      <c r="F32" s="273">
        <f>'1st Detail'!L32</f>
        <v>0</v>
      </c>
      <c r="G32" s="273">
        <f>'1st Detail'!M32</f>
        <v>0</v>
      </c>
      <c r="H32" s="274">
        <f>F32+G32</f>
        <v>0</v>
      </c>
      <c r="I32" s="272">
        <v>0</v>
      </c>
      <c r="J32" s="272">
        <v>0</v>
      </c>
      <c r="K32" s="162"/>
      <c r="L32" s="107"/>
    </row>
    <row r="33" spans="1:12" ht="14" x14ac:dyDescent="0.15">
      <c r="A33" s="87"/>
      <c r="B33" s="47"/>
      <c r="C33" s="55"/>
      <c r="D33" s="5" t="s">
        <v>39</v>
      </c>
      <c r="E33" s="95" t="s">
        <v>23</v>
      </c>
      <c r="F33" s="278">
        <f>SUM((F23:F28),(F30:F32))</f>
        <v>663592</v>
      </c>
      <c r="G33" s="278">
        <f>SUM((G23:G28),(G30:G32))</f>
        <v>0</v>
      </c>
      <c r="H33" s="279">
        <f>F33+G33</f>
        <v>663592</v>
      </c>
      <c r="I33" s="280">
        <f>SUM((I23:I28),(I30:I32))</f>
        <v>818504</v>
      </c>
      <c r="J33" s="280">
        <f>SUM((J23:J28),(J30:J32))</f>
        <v>1023397</v>
      </c>
      <c r="K33" s="162"/>
      <c r="L33" s="107"/>
    </row>
    <row r="34" spans="1:12" ht="14" x14ac:dyDescent="0.15">
      <c r="A34" s="87"/>
      <c r="B34" s="47"/>
      <c r="C34" s="55"/>
      <c r="D34" s="5"/>
      <c r="E34" s="3" t="s">
        <v>23</v>
      </c>
      <c r="F34" s="281"/>
      <c r="G34" s="281"/>
      <c r="H34" s="282"/>
      <c r="I34" s="283"/>
      <c r="J34" s="283"/>
      <c r="K34" s="162"/>
      <c r="L34" s="107"/>
    </row>
    <row r="35" spans="1:12" ht="14" x14ac:dyDescent="0.15">
      <c r="A35" s="87"/>
      <c r="B35" s="47" t="s">
        <v>40</v>
      </c>
      <c r="C35" s="113" t="s">
        <v>244</v>
      </c>
      <c r="D35" s="5"/>
      <c r="E35" s="3" t="s">
        <v>23</v>
      </c>
      <c r="F35" s="267"/>
      <c r="G35" s="267"/>
      <c r="H35" s="268"/>
      <c r="I35" s="269"/>
      <c r="J35" s="269"/>
      <c r="K35" s="162"/>
      <c r="L35" s="107"/>
    </row>
    <row r="36" spans="1:12" ht="14" x14ac:dyDescent="0.15">
      <c r="A36" s="87"/>
      <c r="B36" s="55"/>
      <c r="C36" s="55"/>
      <c r="D36" s="85" t="s">
        <v>245</v>
      </c>
      <c r="E36" s="150">
        <v>8290</v>
      </c>
      <c r="F36" s="270">
        <f>'1st Detail'!L36</f>
        <v>0</v>
      </c>
      <c r="G36" s="270">
        <f>'1st Detail'!M36</f>
        <v>49881</v>
      </c>
      <c r="H36" s="271">
        <f>F36+G36</f>
        <v>49881</v>
      </c>
      <c r="I36" s="397">
        <v>56670</v>
      </c>
      <c r="J36" s="397">
        <v>65499</v>
      </c>
      <c r="K36" s="162"/>
      <c r="L36" s="107"/>
    </row>
    <row r="37" spans="1:12" ht="14" x14ac:dyDescent="0.15">
      <c r="A37" s="87"/>
      <c r="B37" s="55"/>
      <c r="C37" s="55"/>
      <c r="D37" s="5" t="s">
        <v>43</v>
      </c>
      <c r="E37" s="37" t="s">
        <v>44</v>
      </c>
      <c r="F37" s="273">
        <f>'1st Detail'!L37</f>
        <v>0</v>
      </c>
      <c r="G37" s="273">
        <v>9000</v>
      </c>
      <c r="H37" s="271">
        <f>F37+G37</f>
        <v>9000</v>
      </c>
      <c r="I37" s="403">
        <v>9000</v>
      </c>
      <c r="J37" s="403">
        <v>9000</v>
      </c>
      <c r="K37" s="162"/>
      <c r="L37" s="107"/>
    </row>
    <row r="38" spans="1:12" ht="14" x14ac:dyDescent="0.15">
      <c r="A38" s="87"/>
      <c r="B38" s="55"/>
      <c r="C38" s="55"/>
      <c r="D38" s="5" t="s">
        <v>45</v>
      </c>
      <c r="E38" s="37">
        <v>8220</v>
      </c>
      <c r="F38" s="273">
        <f>'1st Detail'!L38</f>
        <v>0</v>
      </c>
      <c r="G38" s="273">
        <f>'1st Detail'!M38</f>
        <v>12000</v>
      </c>
      <c r="H38" s="274">
        <f>F38+G38</f>
        <v>12000</v>
      </c>
      <c r="I38" s="403">
        <v>15000</v>
      </c>
      <c r="J38" s="403">
        <v>20000</v>
      </c>
      <c r="K38" s="162"/>
      <c r="L38" s="107"/>
    </row>
    <row r="39" spans="1:12" ht="14" x14ac:dyDescent="0.15">
      <c r="A39" s="87"/>
      <c r="B39" s="55"/>
      <c r="C39" s="55"/>
      <c r="D39" s="5" t="s">
        <v>46</v>
      </c>
      <c r="E39" s="37" t="s">
        <v>47</v>
      </c>
      <c r="F39" s="273">
        <f>'1st Detail'!L39</f>
        <v>0</v>
      </c>
      <c r="G39" s="273">
        <f>'1st Detail'!M39</f>
        <v>0</v>
      </c>
      <c r="H39" s="274">
        <f>F39+G39</f>
        <v>0</v>
      </c>
      <c r="I39" s="403">
        <v>0</v>
      </c>
      <c r="J39" s="403">
        <v>0</v>
      </c>
      <c r="K39" s="162"/>
      <c r="L39" s="107"/>
    </row>
    <row r="40" spans="1:12" ht="14" x14ac:dyDescent="0.15">
      <c r="A40" s="87"/>
      <c r="B40" s="55"/>
      <c r="C40" s="55"/>
      <c r="D40" s="5" t="s">
        <v>48</v>
      </c>
      <c r="E40" s="95" t="s">
        <v>23</v>
      </c>
      <c r="F40" s="278">
        <f>SUM(F36:F39)</f>
        <v>0</v>
      </c>
      <c r="G40" s="278">
        <f>SUM(G36:G39)</f>
        <v>70881</v>
      </c>
      <c r="H40" s="279">
        <f>F40+G40</f>
        <v>70881</v>
      </c>
      <c r="I40" s="280">
        <f>SUM(I36:I39)</f>
        <v>80670</v>
      </c>
      <c r="J40" s="280">
        <f>SUM(J36:J39)</f>
        <v>94499</v>
      </c>
      <c r="K40" s="162"/>
      <c r="L40" s="107"/>
    </row>
    <row r="41" spans="1:12" ht="14" x14ac:dyDescent="0.15">
      <c r="A41" s="87"/>
      <c r="B41" s="55"/>
      <c r="C41" s="55"/>
      <c r="D41" s="5"/>
      <c r="E41" s="3" t="s">
        <v>23</v>
      </c>
      <c r="F41" s="281"/>
      <c r="G41" s="281"/>
      <c r="H41" s="282"/>
      <c r="I41" s="390"/>
      <c r="J41" s="390"/>
      <c r="K41" s="162"/>
      <c r="L41" s="107"/>
    </row>
    <row r="42" spans="1:12" ht="14" x14ac:dyDescent="0.15">
      <c r="A42" s="97"/>
      <c r="B42" s="47" t="s">
        <v>49</v>
      </c>
      <c r="C42" s="55" t="s">
        <v>50</v>
      </c>
      <c r="D42" s="5"/>
      <c r="E42" s="3" t="s">
        <v>23</v>
      </c>
      <c r="F42" s="267"/>
      <c r="G42" s="267"/>
      <c r="H42" s="268"/>
      <c r="I42" s="392"/>
      <c r="J42" s="392"/>
      <c r="K42" s="162"/>
      <c r="L42" s="107"/>
    </row>
    <row r="43" spans="1:12" ht="14" x14ac:dyDescent="0.15">
      <c r="A43" s="97"/>
      <c r="B43" s="47"/>
      <c r="C43" s="55"/>
      <c r="D43" s="5" t="s">
        <v>207</v>
      </c>
      <c r="E43" s="150" t="s">
        <v>52</v>
      </c>
      <c r="F43" s="284"/>
      <c r="G43" s="284"/>
      <c r="H43" s="285"/>
      <c r="I43" s="391"/>
      <c r="J43" s="391"/>
      <c r="K43" s="162"/>
      <c r="L43" s="107"/>
    </row>
    <row r="44" spans="1:12" ht="14" x14ac:dyDescent="0.15">
      <c r="A44" s="97"/>
      <c r="B44" s="47"/>
      <c r="C44" s="55"/>
      <c r="D44" s="5" t="s">
        <v>53</v>
      </c>
      <c r="E44" s="37" t="s">
        <v>54</v>
      </c>
      <c r="F44" s="273">
        <f>'1st Detail'!L44</f>
        <v>0</v>
      </c>
      <c r="G44" s="273">
        <f>'1st Detail'!M44</f>
        <v>0</v>
      </c>
      <c r="H44" s="274">
        <f>F44+G44</f>
        <v>0</v>
      </c>
      <c r="I44" s="403">
        <v>0</v>
      </c>
      <c r="J44" s="403">
        <v>0</v>
      </c>
      <c r="K44" s="162"/>
      <c r="L44" s="107"/>
    </row>
    <row r="45" spans="1:12" ht="14" x14ac:dyDescent="0.15">
      <c r="A45" s="97"/>
      <c r="B45" s="55"/>
      <c r="C45" s="55"/>
      <c r="D45" s="5" t="s">
        <v>55</v>
      </c>
      <c r="E45" s="37" t="s">
        <v>56</v>
      </c>
      <c r="F45" s="273">
        <f>'1st Detail'!L45</f>
        <v>121528</v>
      </c>
      <c r="G45" s="273">
        <v>45000</v>
      </c>
      <c r="H45" s="274">
        <f>F45+G45</f>
        <v>166528</v>
      </c>
      <c r="I45" s="403">
        <v>166528</v>
      </c>
      <c r="J45" s="403">
        <v>166528</v>
      </c>
      <c r="K45" s="162"/>
      <c r="L45" s="107"/>
    </row>
    <row r="46" spans="1:12" ht="14" x14ac:dyDescent="0.15">
      <c r="A46" s="97"/>
      <c r="B46" s="55"/>
      <c r="C46" s="55"/>
      <c r="D46" s="7" t="s">
        <v>57</v>
      </c>
      <c r="E46" s="95" t="s">
        <v>23</v>
      </c>
      <c r="F46" s="278">
        <f>SUM(F43:F45)</f>
        <v>121528</v>
      </c>
      <c r="G46" s="278">
        <f>SUM(G43:G45)</f>
        <v>45000</v>
      </c>
      <c r="H46" s="279">
        <f>F46+G46</f>
        <v>166528</v>
      </c>
      <c r="I46" s="280">
        <f>SUM(I43:I45)</f>
        <v>166528</v>
      </c>
      <c r="J46" s="280">
        <f>SUM(J43:J45)</f>
        <v>166528</v>
      </c>
      <c r="K46" s="162"/>
      <c r="L46" s="107"/>
    </row>
    <row r="47" spans="1:12" ht="14" x14ac:dyDescent="0.15">
      <c r="A47" s="97"/>
      <c r="B47" s="55"/>
      <c r="C47" s="55"/>
      <c r="D47" s="7"/>
      <c r="E47" s="3" t="s">
        <v>23</v>
      </c>
      <c r="F47" s="281"/>
      <c r="G47" s="281"/>
      <c r="H47" s="282"/>
      <c r="I47" s="283"/>
      <c r="J47" s="283"/>
      <c r="K47" s="162"/>
      <c r="L47" s="107"/>
    </row>
    <row r="48" spans="1:12" ht="14" x14ac:dyDescent="0.15">
      <c r="A48" s="97"/>
      <c r="B48" s="47" t="s">
        <v>58</v>
      </c>
      <c r="C48" s="55" t="s">
        <v>59</v>
      </c>
      <c r="D48" s="5"/>
      <c r="E48" s="3" t="s">
        <v>23</v>
      </c>
      <c r="F48" s="267"/>
      <c r="G48" s="267"/>
      <c r="H48" s="268"/>
      <c r="I48" s="269"/>
      <c r="J48" s="269"/>
      <c r="K48" s="162"/>
      <c r="L48" s="107"/>
    </row>
    <row r="49" spans="1:12" ht="14" x14ac:dyDescent="0.15">
      <c r="A49" s="97"/>
      <c r="B49" s="55"/>
      <c r="C49" s="55"/>
      <c r="D49" s="5" t="s">
        <v>60</v>
      </c>
      <c r="E49" s="150" t="s">
        <v>61</v>
      </c>
      <c r="F49" s="270">
        <f>'1st Detail'!L49</f>
        <v>0</v>
      </c>
      <c r="G49" s="270">
        <f>'1st Detail'!M49</f>
        <v>20000</v>
      </c>
      <c r="H49" s="271">
        <f>F49+G49</f>
        <v>20000</v>
      </c>
      <c r="I49" s="403">
        <v>20000</v>
      </c>
      <c r="J49" s="403">
        <v>20000</v>
      </c>
      <c r="K49" s="162"/>
      <c r="L49" s="107"/>
    </row>
    <row r="50" spans="1:12" ht="14" x14ac:dyDescent="0.15">
      <c r="A50" s="97"/>
      <c r="B50" s="55"/>
      <c r="C50" s="55"/>
      <c r="D50" s="5" t="s">
        <v>62</v>
      </c>
      <c r="E50" s="95" t="s">
        <v>23</v>
      </c>
      <c r="F50" s="278">
        <f>SUM(F49:F49)</f>
        <v>0</v>
      </c>
      <c r="G50" s="278">
        <f>SUM(G49:G49)</f>
        <v>20000</v>
      </c>
      <c r="H50" s="279">
        <f>F50+G50</f>
        <v>20000</v>
      </c>
      <c r="I50" s="280">
        <f>SUM(I49:I49)</f>
        <v>20000</v>
      </c>
      <c r="J50" s="280">
        <f>SUM(J49:J49)</f>
        <v>20000</v>
      </c>
      <c r="K50" s="162"/>
      <c r="L50" s="107"/>
    </row>
    <row r="51" spans="1:12" ht="14" x14ac:dyDescent="0.15">
      <c r="A51" s="97"/>
      <c r="B51" s="55"/>
      <c r="C51" s="55" t="s">
        <v>23</v>
      </c>
      <c r="D51" s="5" t="s">
        <v>23</v>
      </c>
      <c r="E51" s="3" t="s">
        <v>23</v>
      </c>
      <c r="F51" s="273"/>
      <c r="G51" s="273"/>
      <c r="H51" s="274"/>
      <c r="I51" s="286"/>
      <c r="J51" s="286"/>
      <c r="K51" s="162"/>
      <c r="L51" s="107"/>
    </row>
    <row r="52" spans="1:12" ht="14" x14ac:dyDescent="0.15">
      <c r="A52" s="97"/>
      <c r="B52" s="47" t="s">
        <v>63</v>
      </c>
      <c r="C52" s="55" t="s">
        <v>64</v>
      </c>
      <c r="D52" s="5"/>
      <c r="E52" s="3" t="s">
        <v>23</v>
      </c>
      <c r="F52" s="278">
        <f>SUM(F33,F40,F46,F50)</f>
        <v>785120</v>
      </c>
      <c r="G52" s="278">
        <f>SUM(G33,G40,G46,G50)</f>
        <v>135881</v>
      </c>
      <c r="H52" s="279">
        <f>F52+G52</f>
        <v>921001</v>
      </c>
      <c r="I52" s="280">
        <f>SUM(I33,I40,I46,I50)</f>
        <v>1085702</v>
      </c>
      <c r="J52" s="280">
        <f>SUM(J33,J40,J46,J50)</f>
        <v>1304424</v>
      </c>
      <c r="K52" s="162"/>
      <c r="L52" s="107"/>
    </row>
    <row r="53" spans="1:12" ht="14" x14ac:dyDescent="0.15">
      <c r="A53" s="97"/>
      <c r="B53" s="47"/>
      <c r="C53" s="55"/>
      <c r="D53" s="5"/>
      <c r="E53" s="3" t="s">
        <v>23</v>
      </c>
      <c r="F53" s="281"/>
      <c r="G53" s="281"/>
      <c r="H53" s="282"/>
      <c r="I53" s="283"/>
      <c r="J53" s="283"/>
      <c r="K53" s="162"/>
      <c r="L53" s="107"/>
    </row>
    <row r="54" spans="1:12" ht="14" x14ac:dyDescent="0.15">
      <c r="A54" s="87" t="s">
        <v>65</v>
      </c>
      <c r="B54" s="47" t="s">
        <v>66</v>
      </c>
      <c r="C54" s="55"/>
      <c r="D54" s="5"/>
      <c r="E54" s="3" t="s">
        <v>23</v>
      </c>
      <c r="F54" s="267"/>
      <c r="G54" s="267"/>
      <c r="H54" s="268"/>
      <c r="I54" s="269"/>
      <c r="J54" s="269"/>
      <c r="K54" s="162"/>
      <c r="L54" s="107"/>
    </row>
    <row r="55" spans="1:12" ht="14" x14ac:dyDescent="0.15">
      <c r="A55" s="97"/>
      <c r="B55" s="47" t="s">
        <v>24</v>
      </c>
      <c r="C55" s="55" t="s">
        <v>67</v>
      </c>
      <c r="D55" s="5"/>
      <c r="E55" s="3" t="s">
        <v>23</v>
      </c>
      <c r="F55" s="267"/>
      <c r="G55" s="267"/>
      <c r="H55" s="268"/>
      <c r="I55" s="269"/>
      <c r="J55" s="269"/>
      <c r="K55" s="162"/>
      <c r="L55" s="107"/>
    </row>
    <row r="56" spans="1:12" ht="14" x14ac:dyDescent="0.15">
      <c r="A56" s="97"/>
      <c r="B56" s="55"/>
      <c r="C56" s="55"/>
      <c r="D56" s="197" t="s">
        <v>68</v>
      </c>
      <c r="E56" s="408">
        <v>1100</v>
      </c>
      <c r="F56" s="295">
        <v>351619</v>
      </c>
      <c r="G56" s="295">
        <v>110881</v>
      </c>
      <c r="H56" s="295">
        <f>F56+G56</f>
        <v>462500</v>
      </c>
      <c r="I56" s="404">
        <v>300000</v>
      </c>
      <c r="J56" s="403">
        <v>315000</v>
      </c>
      <c r="K56" s="162"/>
      <c r="L56" s="107"/>
    </row>
    <row r="57" spans="1:12" ht="14" x14ac:dyDescent="0.15">
      <c r="A57" s="97"/>
      <c r="B57" s="55"/>
      <c r="C57" s="55"/>
      <c r="D57" s="5" t="s">
        <v>69</v>
      </c>
      <c r="E57" s="405">
        <v>1200</v>
      </c>
      <c r="F57" s="406">
        <v>50000</v>
      </c>
      <c r="G57" s="406">
        <f>'1st Detail'!M57</f>
        <v>0</v>
      </c>
      <c r="H57" s="407">
        <f>F57+G57</f>
        <v>50000</v>
      </c>
      <c r="I57" s="403">
        <v>34000</v>
      </c>
      <c r="J57" s="403">
        <v>36000</v>
      </c>
      <c r="K57" s="162"/>
      <c r="L57" s="107"/>
    </row>
    <row r="58" spans="1:12" ht="14" x14ac:dyDescent="0.15">
      <c r="A58" s="97"/>
      <c r="B58" s="55"/>
      <c r="C58" s="55"/>
      <c r="D58" s="5" t="s">
        <v>70</v>
      </c>
      <c r="E58" s="37">
        <v>1300</v>
      </c>
      <c r="F58" s="273">
        <v>48000</v>
      </c>
      <c r="G58" s="273">
        <f>'1st Detail'!M58</f>
        <v>0</v>
      </c>
      <c r="H58" s="274">
        <f>F58+G58</f>
        <v>48000</v>
      </c>
      <c r="I58" s="403">
        <v>48000</v>
      </c>
      <c r="J58" s="403">
        <v>48000</v>
      </c>
      <c r="K58" s="162"/>
      <c r="L58" s="107"/>
    </row>
    <row r="59" spans="1:12" ht="14" x14ac:dyDescent="0.15">
      <c r="A59" s="97"/>
      <c r="B59" s="55"/>
      <c r="C59" s="55"/>
      <c r="D59" s="5" t="s">
        <v>71</v>
      </c>
      <c r="E59" s="37">
        <v>1900</v>
      </c>
      <c r="F59" s="273">
        <f>'1st Detail'!L59</f>
        <v>0</v>
      </c>
      <c r="G59" s="273">
        <f>'1st Detail'!M59</f>
        <v>0</v>
      </c>
      <c r="H59" s="274">
        <f>F59+G59</f>
        <v>0</v>
      </c>
      <c r="I59" s="403">
        <v>0</v>
      </c>
      <c r="J59" s="403">
        <v>0</v>
      </c>
      <c r="K59" s="162"/>
      <c r="L59" s="107"/>
    </row>
    <row r="60" spans="1:12" ht="14" x14ac:dyDescent="0.15">
      <c r="A60" s="97"/>
      <c r="B60" s="55"/>
      <c r="C60" s="55"/>
      <c r="D60" s="5" t="s">
        <v>72</v>
      </c>
      <c r="E60" s="95" t="s">
        <v>23</v>
      </c>
      <c r="F60" s="278">
        <f>SUM(F56:F59)</f>
        <v>449619</v>
      </c>
      <c r="G60" s="278">
        <f>SUM(G56:G59)</f>
        <v>110881</v>
      </c>
      <c r="H60" s="279">
        <f>F60+G60</f>
        <v>560500</v>
      </c>
      <c r="I60" s="280">
        <f>SUM(I56:I59)</f>
        <v>382000</v>
      </c>
      <c r="J60" s="280">
        <f>SUM(J56:J59)</f>
        <v>399000</v>
      </c>
      <c r="K60" s="162"/>
      <c r="L60" s="107"/>
    </row>
    <row r="61" spans="1:12" ht="14" x14ac:dyDescent="0.15">
      <c r="A61" s="30"/>
      <c r="B61" s="115"/>
      <c r="C61" s="115"/>
      <c r="D61" s="7"/>
      <c r="E61" s="3" t="s">
        <v>23</v>
      </c>
      <c r="F61" s="281"/>
      <c r="G61" s="281"/>
      <c r="H61" s="282"/>
      <c r="I61" s="283"/>
      <c r="J61" s="283"/>
      <c r="K61" s="162"/>
      <c r="L61" s="107"/>
    </row>
    <row r="62" spans="1:12" ht="14" x14ac:dyDescent="0.15">
      <c r="A62" s="30"/>
      <c r="B62" s="71" t="s">
        <v>40</v>
      </c>
      <c r="C62" s="115" t="s">
        <v>73</v>
      </c>
      <c r="D62" s="7"/>
      <c r="E62" s="3" t="s">
        <v>23</v>
      </c>
      <c r="F62" s="267"/>
      <c r="G62" s="267"/>
      <c r="H62" s="268"/>
      <c r="I62" s="269"/>
      <c r="J62" s="269"/>
      <c r="K62" s="162"/>
      <c r="L62" s="107"/>
    </row>
    <row r="63" spans="1:12" ht="14" x14ac:dyDescent="0.15">
      <c r="A63" s="30"/>
      <c r="B63" s="71"/>
      <c r="C63" s="115"/>
      <c r="D63" s="84" t="s">
        <v>74</v>
      </c>
      <c r="E63" s="150">
        <v>2100</v>
      </c>
      <c r="F63" s="270">
        <f>'1st Detail'!L63</f>
        <v>0</v>
      </c>
      <c r="G63" s="270">
        <f>'1st Detail'!M63</f>
        <v>0</v>
      </c>
      <c r="H63" s="271">
        <f t="shared" ref="H63:H68" si="1">F63+G63</f>
        <v>0</v>
      </c>
      <c r="I63" s="403">
        <v>0</v>
      </c>
      <c r="J63" s="403">
        <v>0</v>
      </c>
      <c r="K63" s="162"/>
      <c r="L63" s="107"/>
    </row>
    <row r="64" spans="1:12" ht="14" x14ac:dyDescent="0.15">
      <c r="A64" s="97"/>
      <c r="B64" s="55"/>
      <c r="C64" s="55"/>
      <c r="D64" s="5" t="s">
        <v>75</v>
      </c>
      <c r="E64" s="37">
        <v>2200</v>
      </c>
      <c r="F64" s="273">
        <f>'1st Detail'!L64</f>
        <v>0</v>
      </c>
      <c r="G64" s="273">
        <f>'1st Detail'!M64</f>
        <v>0</v>
      </c>
      <c r="H64" s="274">
        <f t="shared" si="1"/>
        <v>0</v>
      </c>
      <c r="I64" s="403">
        <v>0</v>
      </c>
      <c r="J64" s="403">
        <v>0</v>
      </c>
      <c r="K64" s="162"/>
      <c r="L64" s="107"/>
    </row>
    <row r="65" spans="1:12" ht="14" x14ac:dyDescent="0.15">
      <c r="A65" s="97"/>
      <c r="B65" s="55"/>
      <c r="C65" s="55"/>
      <c r="D65" s="5" t="s">
        <v>76</v>
      </c>
      <c r="E65" s="37">
        <v>2300</v>
      </c>
      <c r="F65" s="273">
        <v>68000</v>
      </c>
      <c r="G65" s="273">
        <f>'1st Detail'!M65</f>
        <v>0</v>
      </c>
      <c r="H65" s="274">
        <f t="shared" si="1"/>
        <v>68000</v>
      </c>
      <c r="I65" s="403">
        <v>71400</v>
      </c>
      <c r="J65" s="403">
        <v>75000</v>
      </c>
      <c r="K65" s="162"/>
      <c r="L65" s="107"/>
    </row>
    <row r="66" spans="1:12" ht="14" x14ac:dyDescent="0.15">
      <c r="A66" s="97"/>
      <c r="B66" s="55"/>
      <c r="C66" s="55"/>
      <c r="D66" s="5" t="s">
        <v>77</v>
      </c>
      <c r="E66" s="37">
        <v>2400</v>
      </c>
      <c r="F66" s="273">
        <v>55000</v>
      </c>
      <c r="G66" s="273">
        <f>'1st Detail'!M66</f>
        <v>0</v>
      </c>
      <c r="H66" s="274">
        <f t="shared" si="1"/>
        <v>55000</v>
      </c>
      <c r="I66" s="403">
        <v>57750</v>
      </c>
      <c r="J66" s="403">
        <v>60650</v>
      </c>
      <c r="K66" s="162"/>
      <c r="L66" s="107"/>
    </row>
    <row r="67" spans="1:12" ht="14" x14ac:dyDescent="0.15">
      <c r="A67" s="97"/>
      <c r="B67" s="55"/>
      <c r="C67" s="55"/>
      <c r="D67" s="5" t="s">
        <v>78</v>
      </c>
      <c r="E67" s="37">
        <v>2900</v>
      </c>
      <c r="F67" s="273">
        <f>'1st Detail'!L67</f>
        <v>0</v>
      </c>
      <c r="G67" s="273">
        <f>'1st Detail'!M67</f>
        <v>0</v>
      </c>
      <c r="H67" s="274">
        <f t="shared" si="1"/>
        <v>0</v>
      </c>
      <c r="I67" s="274">
        <f t="shared" ref="I67" si="2">G67+H67</f>
        <v>0</v>
      </c>
      <c r="J67" s="274">
        <f t="shared" ref="J67" si="3">H67+I67</f>
        <v>0</v>
      </c>
      <c r="K67" s="162"/>
      <c r="L67" s="107"/>
    </row>
    <row r="68" spans="1:12" ht="15.75" customHeight="1" x14ac:dyDescent="0.15">
      <c r="A68" s="103"/>
      <c r="B68" s="147"/>
      <c r="C68" s="147"/>
      <c r="D68" s="32" t="s">
        <v>79</v>
      </c>
      <c r="E68" s="37" t="s">
        <v>23</v>
      </c>
      <c r="F68" s="278">
        <f>SUM(F63:F67)</f>
        <v>123000</v>
      </c>
      <c r="G68" s="278">
        <f>SUM(G63:G67)</f>
        <v>0</v>
      </c>
      <c r="H68" s="279">
        <f t="shared" si="1"/>
        <v>123000</v>
      </c>
      <c r="I68" s="280">
        <f>SUM(I63:I67)</f>
        <v>129150</v>
      </c>
      <c r="J68" s="280">
        <f>SUM(J63:J67)</f>
        <v>135650</v>
      </c>
      <c r="K68" s="162"/>
      <c r="L68" s="107"/>
    </row>
    <row r="69" spans="1:12" ht="39.75" customHeight="1" x14ac:dyDescent="0.15">
      <c r="A69" s="77"/>
      <c r="B69" s="77"/>
      <c r="C69" s="77"/>
      <c r="D69" s="77"/>
      <c r="E69" s="77"/>
      <c r="F69" s="288"/>
      <c r="G69" s="288"/>
      <c r="H69" s="288"/>
      <c r="I69" s="289"/>
      <c r="J69" s="289"/>
      <c r="K69" s="76"/>
      <c r="L69" s="107"/>
    </row>
    <row r="70" spans="1:12" ht="18" customHeight="1" x14ac:dyDescent="0.15">
      <c r="A70" s="60"/>
      <c r="B70" s="127"/>
      <c r="C70" s="127"/>
      <c r="D70" s="18"/>
      <c r="E70" s="123"/>
      <c r="F70" s="444" t="str">
        <f>F19</f>
        <v>FY2021-2022</v>
      </c>
      <c r="G70" s="445"/>
      <c r="H70" s="446"/>
      <c r="I70" s="290" t="s">
        <v>242</v>
      </c>
      <c r="J70" s="290" t="s">
        <v>242</v>
      </c>
      <c r="K70" s="12"/>
      <c r="L70" s="107"/>
    </row>
    <row r="71" spans="1:12" x14ac:dyDescent="0.15">
      <c r="A71" s="106"/>
      <c r="B71" s="36"/>
      <c r="C71" s="36"/>
      <c r="D71" s="140" t="s">
        <v>16</v>
      </c>
      <c r="E71" s="121" t="s">
        <v>17</v>
      </c>
      <c r="F71" s="291" t="s">
        <v>18</v>
      </c>
      <c r="G71" s="292" t="s">
        <v>19</v>
      </c>
      <c r="H71" s="293" t="s">
        <v>20</v>
      </c>
      <c r="I71" s="294" t="str">
        <f>I20</f>
        <v>FY2022-23</v>
      </c>
      <c r="J71" s="294" t="str">
        <f>J20</f>
        <v>FY2023-24</v>
      </c>
      <c r="K71" s="12"/>
      <c r="L71" s="107"/>
    </row>
    <row r="72" spans="1:12" ht="14" x14ac:dyDescent="0.15">
      <c r="A72" s="152"/>
      <c r="B72" s="101" t="s">
        <v>49</v>
      </c>
      <c r="C72" s="125" t="s">
        <v>80</v>
      </c>
      <c r="D72" s="46"/>
      <c r="E72" s="95" t="s">
        <v>23</v>
      </c>
      <c r="F72" s="281"/>
      <c r="G72" s="282"/>
      <c r="H72" s="283"/>
      <c r="I72" s="283"/>
      <c r="J72" s="283"/>
      <c r="K72" s="162"/>
      <c r="L72" s="107"/>
    </row>
    <row r="73" spans="1:12" x14ac:dyDescent="0.15">
      <c r="A73" s="97"/>
      <c r="B73" s="55"/>
      <c r="C73" s="55"/>
      <c r="D73" s="102" t="s">
        <v>81</v>
      </c>
      <c r="E73" s="150" t="s">
        <v>82</v>
      </c>
      <c r="F73" s="270">
        <v>78250</v>
      </c>
      <c r="G73" s="271">
        <f>'1st Detail'!M71</f>
        <v>0</v>
      </c>
      <c r="H73" s="295">
        <f t="shared" ref="H73:J83" si="4">F73+G73</f>
        <v>78250</v>
      </c>
      <c r="I73" s="397">
        <v>53760</v>
      </c>
      <c r="J73" s="397">
        <v>59600</v>
      </c>
      <c r="K73" s="162"/>
      <c r="L73" s="107"/>
    </row>
    <row r="74" spans="1:12" x14ac:dyDescent="0.15">
      <c r="A74" s="97"/>
      <c r="B74" s="55"/>
      <c r="C74" s="55"/>
      <c r="D74" s="102" t="s">
        <v>83</v>
      </c>
      <c r="E74" s="37" t="s">
        <v>84</v>
      </c>
      <c r="F74" s="273">
        <v>27000</v>
      </c>
      <c r="G74" s="274">
        <f>'1st Detail'!M72</f>
        <v>0</v>
      </c>
      <c r="H74" s="286">
        <f t="shared" si="4"/>
        <v>27000</v>
      </c>
      <c r="I74" s="397">
        <v>31000</v>
      </c>
      <c r="J74" s="397">
        <v>34000</v>
      </c>
      <c r="K74" s="162"/>
      <c r="L74" s="107"/>
    </row>
    <row r="75" spans="1:12" x14ac:dyDescent="0.15">
      <c r="A75" s="97"/>
      <c r="B75" s="55"/>
      <c r="C75" s="55"/>
      <c r="D75" s="102" t="s">
        <v>85</v>
      </c>
      <c r="E75" s="37" t="s">
        <v>86</v>
      </c>
      <c r="F75" s="273">
        <f>'1st Detail'!L73</f>
        <v>18000</v>
      </c>
      <c r="G75" s="274">
        <f>'1st Detail'!M73</f>
        <v>0</v>
      </c>
      <c r="H75" s="286">
        <f t="shared" si="4"/>
        <v>18000</v>
      </c>
      <c r="I75" s="397">
        <v>19000</v>
      </c>
      <c r="J75" s="397">
        <v>20000</v>
      </c>
      <c r="K75" s="162"/>
      <c r="L75" s="107"/>
    </row>
    <row r="76" spans="1:12" ht="14" x14ac:dyDescent="0.15">
      <c r="A76" s="97"/>
      <c r="B76" s="55"/>
      <c r="C76" s="55"/>
      <c r="D76" s="5" t="s">
        <v>87</v>
      </c>
      <c r="E76" s="37" t="s">
        <v>88</v>
      </c>
      <c r="F76" s="273">
        <f>'1st Detail'!L74</f>
        <v>68500</v>
      </c>
      <c r="G76" s="274">
        <f>'1st Detail'!M74</f>
        <v>0</v>
      </c>
      <c r="H76" s="286">
        <f t="shared" si="4"/>
        <v>68500</v>
      </c>
      <c r="I76" s="397">
        <v>72000</v>
      </c>
      <c r="J76" s="397">
        <v>75500</v>
      </c>
      <c r="K76" s="162"/>
      <c r="L76" s="107"/>
    </row>
    <row r="77" spans="1:12" ht="14" x14ac:dyDescent="0.15">
      <c r="A77" s="97"/>
      <c r="B77" s="55"/>
      <c r="C77" s="55"/>
      <c r="D77" s="5" t="s">
        <v>89</v>
      </c>
      <c r="E77" s="37" t="s">
        <v>90</v>
      </c>
      <c r="F77" s="273">
        <f>'1st Detail'!L75</f>
        <v>12500</v>
      </c>
      <c r="G77" s="274">
        <f>'1st Detail'!M75</f>
        <v>0</v>
      </c>
      <c r="H77" s="286">
        <f t="shared" si="4"/>
        <v>12500</v>
      </c>
      <c r="I77" s="397">
        <v>13125</v>
      </c>
      <c r="J77" s="397">
        <v>13800</v>
      </c>
      <c r="K77" s="162"/>
      <c r="L77" s="107"/>
    </row>
    <row r="78" spans="1:12" ht="14" x14ac:dyDescent="0.15">
      <c r="A78" s="97"/>
      <c r="B78" s="55"/>
      <c r="C78" s="55"/>
      <c r="D78" s="5" t="s">
        <v>91</v>
      </c>
      <c r="E78" s="37" t="s">
        <v>92</v>
      </c>
      <c r="F78" s="273">
        <f>'1st Detail'!L76</f>
        <v>0</v>
      </c>
      <c r="G78" s="274">
        <f>'1st Detail'!M76</f>
        <v>0</v>
      </c>
      <c r="H78" s="286">
        <f t="shared" si="4"/>
        <v>0</v>
      </c>
      <c r="I78" s="286">
        <f t="shared" si="4"/>
        <v>0</v>
      </c>
      <c r="J78" s="286">
        <f t="shared" si="4"/>
        <v>0</v>
      </c>
      <c r="K78" s="162"/>
      <c r="L78" s="107"/>
    </row>
    <row r="79" spans="1:12" ht="14" x14ac:dyDescent="0.15">
      <c r="A79" s="97"/>
      <c r="B79" s="55"/>
      <c r="C79" s="55"/>
      <c r="D79" s="5" t="s">
        <v>93</v>
      </c>
      <c r="E79" s="37" t="s">
        <v>94</v>
      </c>
      <c r="F79" s="273">
        <f>'1st Detail'!L77</f>
        <v>0</v>
      </c>
      <c r="G79" s="274">
        <f>'1st Detail'!M77</f>
        <v>0</v>
      </c>
      <c r="H79" s="286">
        <f t="shared" si="4"/>
        <v>0</v>
      </c>
      <c r="I79" s="286">
        <f t="shared" si="4"/>
        <v>0</v>
      </c>
      <c r="J79" s="286">
        <f t="shared" si="4"/>
        <v>0</v>
      </c>
      <c r="K79" s="162"/>
      <c r="L79" s="107"/>
    </row>
    <row r="80" spans="1:12" ht="14" x14ac:dyDescent="0.15">
      <c r="A80" s="97"/>
      <c r="B80" s="55"/>
      <c r="C80" s="55"/>
      <c r="D80" s="5" t="s">
        <v>95</v>
      </c>
      <c r="E80" s="37" t="s">
        <v>96</v>
      </c>
      <c r="F80" s="273">
        <f>'1st Detail'!L78</f>
        <v>0</v>
      </c>
      <c r="G80" s="274">
        <f>'1st Detail'!M78</f>
        <v>0</v>
      </c>
      <c r="H80" s="286">
        <f t="shared" si="4"/>
        <v>0</v>
      </c>
      <c r="I80" s="286">
        <f t="shared" si="4"/>
        <v>0</v>
      </c>
      <c r="J80" s="286">
        <f t="shared" si="4"/>
        <v>0</v>
      </c>
      <c r="K80" s="162"/>
      <c r="L80" s="107"/>
    </row>
    <row r="81" spans="1:12" ht="14" x14ac:dyDescent="0.15">
      <c r="A81" s="97"/>
      <c r="B81" s="55"/>
      <c r="C81" s="55"/>
      <c r="D81" s="5" t="s">
        <v>97</v>
      </c>
      <c r="E81" s="37" t="s">
        <v>98</v>
      </c>
      <c r="F81" s="273">
        <f>'1st Detail'!L79</f>
        <v>0</v>
      </c>
      <c r="G81" s="274">
        <f>'1st Detail'!M79</f>
        <v>0</v>
      </c>
      <c r="H81" s="286">
        <f t="shared" si="4"/>
        <v>0</v>
      </c>
      <c r="I81" s="286">
        <f t="shared" si="4"/>
        <v>0</v>
      </c>
      <c r="J81" s="286">
        <f t="shared" si="4"/>
        <v>0</v>
      </c>
      <c r="K81" s="162"/>
      <c r="L81" s="107"/>
    </row>
    <row r="82" spans="1:12" ht="14" x14ac:dyDescent="0.15">
      <c r="A82" s="97"/>
      <c r="B82" s="55"/>
      <c r="C82" s="55"/>
      <c r="D82" s="5" t="s">
        <v>99</v>
      </c>
      <c r="E82" s="37" t="s">
        <v>100</v>
      </c>
      <c r="F82" s="273">
        <f>'1st Detail'!L80</f>
        <v>0</v>
      </c>
      <c r="G82" s="274">
        <f>'1st Detail'!M80</f>
        <v>0</v>
      </c>
      <c r="H82" s="286">
        <f t="shared" si="4"/>
        <v>0</v>
      </c>
      <c r="I82" s="286">
        <f t="shared" si="4"/>
        <v>0</v>
      </c>
      <c r="J82" s="286">
        <f t="shared" si="4"/>
        <v>0</v>
      </c>
      <c r="K82" s="162"/>
      <c r="L82" s="107"/>
    </row>
    <row r="83" spans="1:12" ht="14" x14ac:dyDescent="0.15">
      <c r="A83" s="97"/>
      <c r="B83" s="55"/>
      <c r="C83" s="55"/>
      <c r="D83" s="5" t="s">
        <v>101</v>
      </c>
      <c r="E83" s="95" t="s">
        <v>23</v>
      </c>
      <c r="F83" s="278">
        <f>SUM(F73:F82)</f>
        <v>204250</v>
      </c>
      <c r="G83" s="279">
        <f>SUM(G73:G82)</f>
        <v>0</v>
      </c>
      <c r="H83" s="280">
        <f t="shared" si="4"/>
        <v>204250</v>
      </c>
      <c r="I83" s="280">
        <f>SUM(I73:I82)</f>
        <v>188885</v>
      </c>
      <c r="J83" s="280">
        <f>SUM(J73:J82)</f>
        <v>202900</v>
      </c>
      <c r="K83" s="162"/>
      <c r="L83" s="107"/>
    </row>
    <row r="84" spans="1:12" ht="14" x14ac:dyDescent="0.15">
      <c r="A84" s="97"/>
      <c r="B84" s="55"/>
      <c r="C84" s="55"/>
      <c r="D84" s="5"/>
      <c r="E84" s="3" t="s">
        <v>23</v>
      </c>
      <c r="F84" s="281"/>
      <c r="G84" s="282"/>
      <c r="H84" s="283"/>
      <c r="I84" s="283"/>
      <c r="J84" s="283"/>
      <c r="K84" s="162"/>
      <c r="L84" s="107"/>
    </row>
    <row r="85" spans="1:12" ht="14" x14ac:dyDescent="0.15">
      <c r="A85" s="97"/>
      <c r="B85" s="71" t="s">
        <v>58</v>
      </c>
      <c r="C85" s="115" t="s">
        <v>102</v>
      </c>
      <c r="D85" s="7"/>
      <c r="E85" s="3" t="s">
        <v>23</v>
      </c>
      <c r="F85" s="267"/>
      <c r="G85" s="268"/>
      <c r="H85" s="269"/>
      <c r="I85" s="269"/>
      <c r="J85" s="269"/>
      <c r="K85" s="162"/>
      <c r="L85" s="107"/>
    </row>
    <row r="86" spans="1:12" ht="14" x14ac:dyDescent="0.15">
      <c r="A86" s="97"/>
      <c r="B86" s="71"/>
      <c r="C86" s="115"/>
      <c r="D86" s="7" t="s">
        <v>103</v>
      </c>
      <c r="E86" s="150">
        <v>4100</v>
      </c>
      <c r="F86" s="270">
        <f>'1st Detail'!L84</f>
        <v>0</v>
      </c>
      <c r="G86" s="271">
        <f>'1st Detail'!M84</f>
        <v>0</v>
      </c>
      <c r="H86" s="295">
        <f t="shared" ref="H86:H91" si="5">F86+G86</f>
        <v>0</v>
      </c>
      <c r="I86" s="403">
        <v>0</v>
      </c>
      <c r="J86" s="403">
        <v>0</v>
      </c>
      <c r="K86" s="162"/>
      <c r="L86" s="107"/>
    </row>
    <row r="87" spans="1:12" ht="14" x14ac:dyDescent="0.15">
      <c r="A87" s="97"/>
      <c r="B87" s="71"/>
      <c r="C87" s="115"/>
      <c r="D87" s="5" t="s">
        <v>104</v>
      </c>
      <c r="E87" s="37">
        <v>4200</v>
      </c>
      <c r="F87" s="273">
        <f>'1st Detail'!L85</f>
        <v>12500</v>
      </c>
      <c r="G87" s="274">
        <f>'1st Detail'!M85</f>
        <v>0</v>
      </c>
      <c r="H87" s="286">
        <f t="shared" si="5"/>
        <v>12500</v>
      </c>
      <c r="I87" s="403">
        <v>13125</v>
      </c>
      <c r="J87" s="403">
        <v>13800</v>
      </c>
      <c r="K87" s="162"/>
      <c r="L87" s="107"/>
    </row>
    <row r="88" spans="1:12" ht="14" x14ac:dyDescent="0.15">
      <c r="A88" s="97"/>
      <c r="B88" s="71"/>
      <c r="C88" s="115"/>
      <c r="D88" s="7" t="s">
        <v>105</v>
      </c>
      <c r="E88" s="37">
        <v>4300</v>
      </c>
      <c r="F88" s="273">
        <f>'1st Detail'!L86</f>
        <v>12500</v>
      </c>
      <c r="G88" s="274">
        <f>'1st Detail'!M86</f>
        <v>0</v>
      </c>
      <c r="H88" s="286">
        <f t="shared" si="5"/>
        <v>12500</v>
      </c>
      <c r="I88" s="403">
        <v>13125</v>
      </c>
      <c r="J88" s="403">
        <v>13800</v>
      </c>
      <c r="K88" s="162"/>
      <c r="L88" s="107"/>
    </row>
    <row r="89" spans="1:12" ht="14" x14ac:dyDescent="0.15">
      <c r="A89" s="97"/>
      <c r="B89" s="71"/>
      <c r="C89" s="115"/>
      <c r="D89" s="7" t="s">
        <v>106</v>
      </c>
      <c r="E89" s="37">
        <v>4400</v>
      </c>
      <c r="F89" s="273">
        <f>'1st Detail'!L87</f>
        <v>25000</v>
      </c>
      <c r="G89" s="274">
        <f>'1st Detail'!M87</f>
        <v>0</v>
      </c>
      <c r="H89" s="286">
        <f t="shared" si="5"/>
        <v>25000</v>
      </c>
      <c r="I89" s="403">
        <v>30000</v>
      </c>
      <c r="J89" s="403">
        <v>36000</v>
      </c>
      <c r="K89" s="162"/>
      <c r="L89" s="107"/>
    </row>
    <row r="90" spans="1:12" ht="14" x14ac:dyDescent="0.15">
      <c r="A90" s="97"/>
      <c r="B90" s="71"/>
      <c r="C90" s="115"/>
      <c r="D90" s="330" t="s">
        <v>256</v>
      </c>
      <c r="E90" s="37">
        <v>4700</v>
      </c>
      <c r="F90" s="273">
        <f>'1st Detail'!L88</f>
        <v>0</v>
      </c>
      <c r="G90" s="274">
        <v>16000</v>
      </c>
      <c r="H90" s="286">
        <f t="shared" si="5"/>
        <v>16000</v>
      </c>
      <c r="I90" s="403">
        <v>16800</v>
      </c>
      <c r="J90" s="403">
        <v>17650</v>
      </c>
      <c r="K90" s="162"/>
      <c r="L90" s="107"/>
    </row>
    <row r="91" spans="1:12" ht="14" x14ac:dyDescent="0.15">
      <c r="A91" s="97"/>
      <c r="B91" s="71"/>
      <c r="C91" s="115"/>
      <c r="D91" s="7" t="s">
        <v>107</v>
      </c>
      <c r="E91" s="95" t="s">
        <v>23</v>
      </c>
      <c r="F91" s="278">
        <f>SUM(F86:F90)</f>
        <v>50000</v>
      </c>
      <c r="G91" s="279">
        <f>SUM(G86:G90)</f>
        <v>16000</v>
      </c>
      <c r="H91" s="280">
        <f t="shared" si="5"/>
        <v>66000</v>
      </c>
      <c r="I91" s="280">
        <f>SUM(I86:I90)</f>
        <v>73050</v>
      </c>
      <c r="J91" s="280">
        <f>SUM(J86:J90)</f>
        <v>81250</v>
      </c>
      <c r="K91" s="162"/>
      <c r="L91" s="107"/>
    </row>
    <row r="92" spans="1:12" ht="14" x14ac:dyDescent="0.15">
      <c r="A92" s="97"/>
      <c r="B92" s="47"/>
      <c r="C92" s="55"/>
      <c r="D92" s="5"/>
      <c r="E92" s="3" t="s">
        <v>23</v>
      </c>
      <c r="F92" s="281"/>
      <c r="G92" s="282"/>
      <c r="H92" s="283"/>
      <c r="I92" s="283"/>
      <c r="J92" s="283"/>
      <c r="K92" s="162"/>
      <c r="L92" s="107"/>
    </row>
    <row r="93" spans="1:12" ht="14" x14ac:dyDescent="0.15">
      <c r="A93" s="97"/>
      <c r="B93" s="47" t="s">
        <v>63</v>
      </c>
      <c r="C93" s="55" t="s">
        <v>108</v>
      </c>
      <c r="D93" s="5"/>
      <c r="E93" s="3" t="s">
        <v>23</v>
      </c>
      <c r="F93" s="267"/>
      <c r="G93" s="268"/>
      <c r="H93" s="269"/>
      <c r="I93" s="269"/>
      <c r="J93" s="269"/>
      <c r="K93" s="162"/>
      <c r="L93" s="107"/>
    </row>
    <row r="94" spans="1:12" ht="14" x14ac:dyDescent="0.15">
      <c r="A94" s="97"/>
      <c r="B94" s="47"/>
      <c r="C94" s="55"/>
      <c r="D94" s="85" t="s">
        <v>109</v>
      </c>
      <c r="E94" s="150">
        <v>5100</v>
      </c>
      <c r="F94" s="270">
        <f>'1st Detail'!L92</f>
        <v>0</v>
      </c>
      <c r="G94" s="271">
        <f>'1st Detail'!M92</f>
        <v>0</v>
      </c>
      <c r="H94" s="295">
        <f t="shared" ref="H94:H102" si="6">F94+G94</f>
        <v>0</v>
      </c>
      <c r="I94" s="287">
        <v>0</v>
      </c>
      <c r="J94" s="287">
        <v>0</v>
      </c>
      <c r="K94" s="162"/>
      <c r="L94" s="107"/>
    </row>
    <row r="95" spans="1:12" ht="14" x14ac:dyDescent="0.15">
      <c r="A95" s="97"/>
      <c r="B95" s="47"/>
      <c r="C95" s="55"/>
      <c r="D95" s="5" t="s">
        <v>110</v>
      </c>
      <c r="E95" s="37">
        <v>5200</v>
      </c>
      <c r="F95" s="273">
        <f>'1st Detail'!L93</f>
        <v>12000</v>
      </c>
      <c r="G95" s="274">
        <f>'1st Detail'!M93</f>
        <v>0</v>
      </c>
      <c r="H95" s="286">
        <f t="shared" si="6"/>
        <v>12000</v>
      </c>
      <c r="I95" s="403">
        <v>13125</v>
      </c>
      <c r="J95" s="403">
        <v>13800</v>
      </c>
      <c r="K95" s="162"/>
      <c r="L95" s="107"/>
    </row>
    <row r="96" spans="1:12" ht="14" x14ac:dyDescent="0.15">
      <c r="A96" s="97"/>
      <c r="B96" s="47"/>
      <c r="C96" s="55"/>
      <c r="D96" s="5" t="s">
        <v>111</v>
      </c>
      <c r="E96" s="37">
        <v>5300</v>
      </c>
      <c r="F96" s="273">
        <f>'1st Detail'!L94</f>
        <v>2000</v>
      </c>
      <c r="G96" s="274">
        <f>'1st Detail'!M94</f>
        <v>0</v>
      </c>
      <c r="H96" s="286">
        <f t="shared" si="6"/>
        <v>2000</v>
      </c>
      <c r="I96" s="403">
        <v>2100</v>
      </c>
      <c r="J96" s="403">
        <v>2250</v>
      </c>
      <c r="K96" s="162"/>
      <c r="L96" s="107"/>
    </row>
    <row r="97" spans="1:12" ht="14" x14ac:dyDescent="0.15">
      <c r="A97" s="97"/>
      <c r="B97" s="47"/>
      <c r="C97" s="55"/>
      <c r="D97" s="5" t="s">
        <v>112</v>
      </c>
      <c r="E97" s="37" t="s">
        <v>113</v>
      </c>
      <c r="F97" s="273">
        <f>'1st Detail'!L95</f>
        <v>34000</v>
      </c>
      <c r="G97" s="274">
        <f>'1st Detail'!M95</f>
        <v>0</v>
      </c>
      <c r="H97" s="286">
        <f t="shared" si="6"/>
        <v>34000</v>
      </c>
      <c r="I97" s="403">
        <v>35700</v>
      </c>
      <c r="J97" s="403">
        <v>37500</v>
      </c>
      <c r="K97" s="162"/>
      <c r="L97" s="107"/>
    </row>
    <row r="98" spans="1:12" ht="14" x14ac:dyDescent="0.15">
      <c r="A98" s="97"/>
      <c r="B98" s="47"/>
      <c r="C98" s="55"/>
      <c r="D98" s="5" t="s">
        <v>114</v>
      </c>
      <c r="E98" s="37">
        <v>5500</v>
      </c>
      <c r="F98" s="273">
        <f>'1st Detail'!L96</f>
        <v>7500</v>
      </c>
      <c r="G98" s="274">
        <f>'1st Detail'!M96</f>
        <v>0</v>
      </c>
      <c r="H98" s="286">
        <f t="shared" si="6"/>
        <v>7500</v>
      </c>
      <c r="I98" s="403">
        <v>8000</v>
      </c>
      <c r="J98" s="403">
        <v>8500</v>
      </c>
      <c r="K98" s="162"/>
      <c r="L98" s="107"/>
    </row>
    <row r="99" spans="1:12" ht="14" x14ac:dyDescent="0.15">
      <c r="A99" s="97"/>
      <c r="B99" s="47"/>
      <c r="C99" s="55"/>
      <c r="D99" s="5" t="s">
        <v>115</v>
      </c>
      <c r="E99" s="37">
        <v>5600</v>
      </c>
      <c r="F99" s="273">
        <f>'1st Detail'!L97</f>
        <v>125000</v>
      </c>
      <c r="G99" s="274">
        <f>'1st Detail'!M97</f>
        <v>0</v>
      </c>
      <c r="H99" s="286">
        <f t="shared" si="6"/>
        <v>125000</v>
      </c>
      <c r="I99" s="403">
        <v>131250</v>
      </c>
      <c r="J99" s="403">
        <v>138000</v>
      </c>
      <c r="K99" s="162"/>
      <c r="L99" s="107"/>
    </row>
    <row r="100" spans="1:12" ht="14" x14ac:dyDescent="0.15">
      <c r="A100" s="97"/>
      <c r="B100" s="55"/>
      <c r="C100" s="55"/>
      <c r="D100" s="5" t="s">
        <v>116</v>
      </c>
      <c r="E100" s="37">
        <v>5800</v>
      </c>
      <c r="F100" s="273">
        <v>200000</v>
      </c>
      <c r="G100" s="274">
        <f>'1st Detail'!M98</f>
        <v>0</v>
      </c>
      <c r="H100" s="286">
        <f t="shared" si="6"/>
        <v>200000</v>
      </c>
      <c r="I100" s="403">
        <v>150000</v>
      </c>
      <c r="J100" s="403">
        <v>157500</v>
      </c>
      <c r="K100" s="162"/>
      <c r="L100" s="107"/>
    </row>
    <row r="101" spans="1:12" ht="14" x14ac:dyDescent="0.15">
      <c r="A101" s="97"/>
      <c r="B101" s="55"/>
      <c r="C101" s="55"/>
      <c r="D101" s="5" t="s">
        <v>117</v>
      </c>
      <c r="E101" s="37">
        <v>5900</v>
      </c>
      <c r="F101" s="273">
        <f>'1st Detail'!L99</f>
        <v>8000</v>
      </c>
      <c r="G101" s="274">
        <f>'1st Detail'!M99</f>
        <v>0</v>
      </c>
      <c r="H101" s="286">
        <f t="shared" si="6"/>
        <v>8000</v>
      </c>
      <c r="I101" s="403">
        <v>8500</v>
      </c>
      <c r="J101" s="403">
        <v>9000</v>
      </c>
      <c r="K101" s="162"/>
      <c r="L101" s="107"/>
    </row>
    <row r="102" spans="1:12" ht="14" x14ac:dyDescent="0.15">
      <c r="A102" s="97"/>
      <c r="B102" s="55"/>
      <c r="C102" s="55"/>
      <c r="D102" s="5" t="s">
        <v>118</v>
      </c>
      <c r="E102" s="95" t="s">
        <v>23</v>
      </c>
      <c r="F102" s="278">
        <f>SUM(F94:F101)</f>
        <v>388500</v>
      </c>
      <c r="G102" s="279">
        <f>SUM(G94:G101)</f>
        <v>0</v>
      </c>
      <c r="H102" s="280">
        <f t="shared" si="6"/>
        <v>388500</v>
      </c>
      <c r="I102" s="280">
        <f>SUM(I94:I101)</f>
        <v>348675</v>
      </c>
      <c r="J102" s="280">
        <f>SUM(J94:J101)</f>
        <v>366550</v>
      </c>
      <c r="K102" s="162"/>
      <c r="L102" s="107"/>
    </row>
    <row r="103" spans="1:12" ht="14" x14ac:dyDescent="0.15">
      <c r="A103" s="97"/>
      <c r="B103" s="55"/>
      <c r="C103" s="55" t="s">
        <v>23</v>
      </c>
      <c r="D103" s="5"/>
      <c r="E103" s="3" t="s">
        <v>23</v>
      </c>
      <c r="F103" s="281"/>
      <c r="G103" s="282"/>
      <c r="H103" s="283"/>
      <c r="I103" s="283"/>
      <c r="J103" s="283"/>
      <c r="K103" s="162"/>
      <c r="L103" s="107"/>
    </row>
    <row r="104" spans="1:12" ht="14" x14ac:dyDescent="0.15">
      <c r="A104" s="97"/>
      <c r="B104" s="47" t="s">
        <v>119</v>
      </c>
      <c r="C104" s="113" t="s">
        <v>246</v>
      </c>
      <c r="D104" s="5"/>
      <c r="E104" s="3" t="s">
        <v>23</v>
      </c>
      <c r="F104" s="267"/>
      <c r="G104" s="268"/>
      <c r="H104" s="269"/>
      <c r="I104" s="269"/>
      <c r="J104" s="269"/>
      <c r="K104" s="162"/>
      <c r="L104" s="107"/>
    </row>
    <row r="105" spans="1:12" ht="14" x14ac:dyDescent="0.15">
      <c r="A105" s="97"/>
      <c r="B105" s="47"/>
      <c r="C105" s="55"/>
      <c r="D105" s="85" t="s">
        <v>121</v>
      </c>
      <c r="E105" s="150" t="s">
        <v>122</v>
      </c>
      <c r="F105" s="270">
        <f>'1st Detail'!L103</f>
        <v>0</v>
      </c>
      <c r="G105" s="271">
        <f>'1st Detail'!M103</f>
        <v>0</v>
      </c>
      <c r="H105" s="295">
        <f>F105+G105</f>
        <v>0</v>
      </c>
      <c r="I105" s="287">
        <v>0</v>
      </c>
      <c r="J105" s="287">
        <v>0</v>
      </c>
      <c r="K105" s="162"/>
      <c r="L105" s="107"/>
    </row>
    <row r="106" spans="1:12" ht="14" x14ac:dyDescent="0.15">
      <c r="A106" s="97"/>
      <c r="B106" s="47"/>
      <c r="C106" s="55"/>
      <c r="D106" s="5" t="s">
        <v>123</v>
      </c>
      <c r="E106" s="37">
        <v>6200</v>
      </c>
      <c r="F106" s="273">
        <f>'1st Detail'!L104</f>
        <v>0</v>
      </c>
      <c r="G106" s="274">
        <f>'1st Detail'!M104</f>
        <v>0</v>
      </c>
      <c r="H106" s="286">
        <f>F106+G106</f>
        <v>0</v>
      </c>
      <c r="I106" s="287">
        <v>0</v>
      </c>
      <c r="J106" s="287">
        <v>0</v>
      </c>
      <c r="K106" s="162"/>
      <c r="L106" s="107"/>
    </row>
    <row r="107" spans="1:12" ht="14" x14ac:dyDescent="0.15">
      <c r="A107" s="97"/>
      <c r="B107" s="47"/>
      <c r="C107" s="55"/>
      <c r="D107" s="5" t="s">
        <v>124</v>
      </c>
      <c r="E107" s="95" t="s">
        <v>23</v>
      </c>
      <c r="F107" s="296"/>
      <c r="G107" s="297"/>
      <c r="H107" s="298"/>
      <c r="I107" s="299"/>
      <c r="J107" s="299"/>
      <c r="K107" s="162"/>
      <c r="L107" s="107"/>
    </row>
    <row r="108" spans="1:12" ht="14" x14ac:dyDescent="0.15">
      <c r="A108" s="97"/>
      <c r="B108" s="47"/>
      <c r="C108" s="55"/>
      <c r="D108" s="5" t="s">
        <v>125</v>
      </c>
      <c r="E108" s="150">
        <v>6300</v>
      </c>
      <c r="F108" s="270">
        <f>'1st Detail'!L106</f>
        <v>0</v>
      </c>
      <c r="G108" s="271">
        <f>'1st Detail'!M106</f>
        <v>0</v>
      </c>
      <c r="H108" s="295">
        <f>F108+G108</f>
        <v>0</v>
      </c>
      <c r="I108" s="287"/>
      <c r="J108" s="287"/>
      <c r="K108" s="162"/>
      <c r="L108" s="107"/>
    </row>
    <row r="109" spans="1:12" ht="14" x14ac:dyDescent="0.15">
      <c r="A109" s="97"/>
      <c r="B109" s="47"/>
      <c r="C109" s="55"/>
      <c r="D109" s="5" t="s">
        <v>126</v>
      </c>
      <c r="E109" s="37">
        <v>6400</v>
      </c>
      <c r="F109" s="273">
        <f>'1st Detail'!L107</f>
        <v>0</v>
      </c>
      <c r="G109" s="274">
        <f>'1st Detail'!M107</f>
        <v>0</v>
      </c>
      <c r="H109" s="286">
        <f>F109+G109</f>
        <v>0</v>
      </c>
      <c r="I109" s="287">
        <v>0</v>
      </c>
      <c r="J109" s="287">
        <v>0</v>
      </c>
      <c r="K109" s="162"/>
      <c r="L109" s="107"/>
    </row>
    <row r="110" spans="1:12" ht="14" x14ac:dyDescent="0.15">
      <c r="A110" s="97"/>
      <c r="B110" s="47"/>
      <c r="C110" s="55"/>
      <c r="D110" s="5" t="s">
        <v>127</v>
      </c>
      <c r="E110" s="37">
        <v>6500</v>
      </c>
      <c r="F110" s="273">
        <f>'1st Detail'!L108</f>
        <v>0</v>
      </c>
      <c r="G110" s="274">
        <f>'1st Detail'!M108</f>
        <v>0</v>
      </c>
      <c r="H110" s="286">
        <f>F110+G110</f>
        <v>0</v>
      </c>
      <c r="I110" s="287">
        <v>0</v>
      </c>
      <c r="J110" s="287">
        <v>0</v>
      </c>
      <c r="K110" s="162"/>
      <c r="L110" s="107"/>
    </row>
    <row r="111" spans="1:12" ht="14" x14ac:dyDescent="0.15">
      <c r="A111" s="97"/>
      <c r="B111" s="47"/>
      <c r="C111" s="55"/>
      <c r="D111" s="16" t="s">
        <v>128</v>
      </c>
      <c r="E111" s="96">
        <v>6900</v>
      </c>
      <c r="F111" s="273">
        <f>'1st Detail'!L109</f>
        <v>0</v>
      </c>
      <c r="G111" s="274">
        <f>'1st Detail'!M109</f>
        <v>0</v>
      </c>
      <c r="H111" s="286">
        <f>F111+G111</f>
        <v>0</v>
      </c>
      <c r="I111" s="286">
        <f t="shared" ref="I111:J111" si="7">G111+H111</f>
        <v>0</v>
      </c>
      <c r="J111" s="286">
        <f t="shared" si="7"/>
        <v>0</v>
      </c>
      <c r="K111" s="162"/>
      <c r="L111" s="107"/>
    </row>
    <row r="112" spans="1:12" ht="14" x14ac:dyDescent="0.15">
      <c r="A112" s="97"/>
      <c r="B112" s="55"/>
      <c r="C112" s="55" t="s">
        <v>23</v>
      </c>
      <c r="D112" s="5" t="s">
        <v>129</v>
      </c>
      <c r="E112" s="95" t="s">
        <v>23</v>
      </c>
      <c r="F112" s="278">
        <f>SUM(F105:F106)+SUM(F108:F111)</f>
        <v>0</v>
      </c>
      <c r="G112" s="279">
        <f>SUM(G105:G106)+SUM(G108:G111)</f>
        <v>0</v>
      </c>
      <c r="H112" s="280">
        <f>F112+G112</f>
        <v>0</v>
      </c>
      <c r="I112" s="280">
        <f>SUM(I105:I106)+SUM(I108:I111)</f>
        <v>0</v>
      </c>
      <c r="J112" s="280">
        <f>SUM(J105:J106)+SUM(J108:J111)</f>
        <v>0</v>
      </c>
      <c r="K112" s="162"/>
      <c r="L112" s="107"/>
    </row>
    <row r="113" spans="1:12" ht="14" x14ac:dyDescent="0.15">
      <c r="A113" s="97"/>
      <c r="B113" s="55"/>
      <c r="C113" s="55"/>
      <c r="D113" s="5"/>
      <c r="E113" s="3" t="s">
        <v>23</v>
      </c>
      <c r="F113" s="281"/>
      <c r="G113" s="282"/>
      <c r="H113" s="283"/>
      <c r="I113" s="283"/>
      <c r="J113" s="283"/>
      <c r="K113" s="162"/>
      <c r="L113" s="107"/>
    </row>
    <row r="114" spans="1:12" ht="14" x14ac:dyDescent="0.15">
      <c r="A114" s="97"/>
      <c r="B114" s="47" t="s">
        <v>130</v>
      </c>
      <c r="C114" s="55" t="s">
        <v>131</v>
      </c>
      <c r="D114" s="5"/>
      <c r="E114" s="3" t="s">
        <v>23</v>
      </c>
      <c r="F114" s="267"/>
      <c r="G114" s="268"/>
      <c r="H114" s="269"/>
      <c r="I114" s="269"/>
      <c r="J114" s="269"/>
      <c r="K114" s="162"/>
      <c r="L114" s="107"/>
    </row>
    <row r="115" spans="1:12" ht="14" x14ac:dyDescent="0.15">
      <c r="A115" s="97"/>
      <c r="B115" s="47" t="s">
        <v>23</v>
      </c>
      <c r="C115" s="55"/>
      <c r="D115" s="5" t="s">
        <v>132</v>
      </c>
      <c r="E115" s="150" t="s">
        <v>133</v>
      </c>
      <c r="F115" s="270">
        <f>'1st Detail'!L113</f>
        <v>0</v>
      </c>
      <c r="G115" s="271">
        <f>'1st Detail'!M113</f>
        <v>0</v>
      </c>
      <c r="H115" s="295">
        <f>F115+G115</f>
        <v>0</v>
      </c>
      <c r="I115" s="287">
        <v>0</v>
      </c>
      <c r="J115" s="287">
        <v>0</v>
      </c>
      <c r="K115" s="162"/>
      <c r="L115" s="107"/>
    </row>
    <row r="116" spans="1:12" ht="14" x14ac:dyDescent="0.15">
      <c r="A116" s="97"/>
      <c r="B116" s="47"/>
      <c r="C116" s="55"/>
      <c r="D116" s="5" t="s">
        <v>134</v>
      </c>
      <c r="E116" s="37" t="s">
        <v>135</v>
      </c>
      <c r="F116" s="273">
        <f>'1st Detail'!L114</f>
        <v>0</v>
      </c>
      <c r="G116" s="274">
        <f>'1st Detail'!M114</f>
        <v>0</v>
      </c>
      <c r="H116" s="286">
        <f>F116+G116</f>
        <v>0</v>
      </c>
      <c r="I116" s="287">
        <v>0</v>
      </c>
      <c r="J116" s="287">
        <v>0</v>
      </c>
      <c r="K116" s="162"/>
      <c r="L116" s="107"/>
    </row>
    <row r="117" spans="1:12" ht="14" x14ac:dyDescent="0.15">
      <c r="A117" s="97"/>
      <c r="B117" s="47"/>
      <c r="C117" s="55"/>
      <c r="D117" s="5" t="s">
        <v>136</v>
      </c>
      <c r="E117" s="37" t="s">
        <v>137</v>
      </c>
      <c r="F117" s="273">
        <f>'1st Detail'!L115</f>
        <v>0</v>
      </c>
      <c r="G117" s="274">
        <f>'1st Detail'!M115</f>
        <v>0</v>
      </c>
      <c r="H117" s="286">
        <f>F117+G117</f>
        <v>0</v>
      </c>
      <c r="I117" s="287">
        <v>0</v>
      </c>
      <c r="J117" s="287">
        <v>0</v>
      </c>
      <c r="K117" s="162"/>
      <c r="L117" s="107"/>
    </row>
    <row r="118" spans="1:12" ht="14" x14ac:dyDescent="0.15">
      <c r="A118" s="97"/>
      <c r="B118" s="47"/>
      <c r="C118" s="55"/>
      <c r="D118" s="5" t="s">
        <v>138</v>
      </c>
      <c r="E118" s="37" t="s">
        <v>139</v>
      </c>
      <c r="F118" s="273">
        <f>'1st Detail'!L116</f>
        <v>7000</v>
      </c>
      <c r="G118" s="274">
        <f>'1st Detail'!M116</f>
        <v>0</v>
      </c>
      <c r="H118" s="286">
        <f>F118+G118</f>
        <v>7000</v>
      </c>
      <c r="I118" s="287">
        <v>8185</v>
      </c>
      <c r="J118" s="287">
        <v>10234</v>
      </c>
      <c r="K118" s="162"/>
      <c r="L118" s="107"/>
    </row>
    <row r="119" spans="1:12" ht="14" x14ac:dyDescent="0.15">
      <c r="A119" s="97"/>
      <c r="B119" s="47"/>
      <c r="C119" s="55"/>
      <c r="D119" s="5" t="s">
        <v>140</v>
      </c>
      <c r="E119" s="37" t="s">
        <v>247</v>
      </c>
      <c r="F119" s="273">
        <f>'1st Detail'!L117</f>
        <v>0</v>
      </c>
      <c r="G119" s="274">
        <f>'1st Detail'!M117</f>
        <v>0</v>
      </c>
      <c r="H119" s="286">
        <f>F119+G119</f>
        <v>0</v>
      </c>
      <c r="I119" s="287">
        <v>0</v>
      </c>
      <c r="J119" s="287">
        <v>0</v>
      </c>
      <c r="K119" s="162"/>
      <c r="L119" s="107"/>
    </row>
    <row r="120" spans="1:12" ht="14" x14ac:dyDescent="0.15">
      <c r="A120" s="97"/>
      <c r="B120" s="47"/>
      <c r="C120" s="55"/>
      <c r="D120" s="7" t="s">
        <v>142</v>
      </c>
      <c r="E120" s="95" t="s">
        <v>23</v>
      </c>
      <c r="F120" s="296"/>
      <c r="G120" s="297"/>
      <c r="H120" s="298"/>
      <c r="I120" s="299"/>
      <c r="J120" s="299"/>
      <c r="K120" s="162"/>
      <c r="L120" s="107"/>
    </row>
    <row r="121" spans="1:12" ht="14" x14ac:dyDescent="0.15">
      <c r="A121" s="97"/>
      <c r="B121" s="47"/>
      <c r="C121" s="55"/>
      <c r="D121" s="5" t="s">
        <v>143</v>
      </c>
      <c r="E121" s="150">
        <v>7438</v>
      </c>
      <c r="F121" s="270">
        <f>'1st Detail'!L119</f>
        <v>0</v>
      </c>
      <c r="G121" s="271">
        <f>'1st Detail'!M119</f>
        <v>0</v>
      </c>
      <c r="H121" s="295">
        <f>F121+G121</f>
        <v>0</v>
      </c>
      <c r="I121" s="287">
        <v>0</v>
      </c>
      <c r="J121" s="287">
        <v>0</v>
      </c>
      <c r="K121" s="162"/>
      <c r="L121" s="107"/>
    </row>
    <row r="122" spans="1:12" ht="14" x14ac:dyDescent="0.15">
      <c r="A122" s="97"/>
      <c r="B122" s="47"/>
      <c r="C122" s="55"/>
      <c r="D122" s="85" t="s">
        <v>144</v>
      </c>
      <c r="E122" s="37">
        <v>7439</v>
      </c>
      <c r="F122" s="273">
        <f>'1st Detail'!L120</f>
        <v>0</v>
      </c>
      <c r="G122" s="274">
        <f>'1st Detail'!M120</f>
        <v>0</v>
      </c>
      <c r="H122" s="286">
        <f>F122+G122</f>
        <v>0</v>
      </c>
      <c r="I122" s="287">
        <v>0</v>
      </c>
      <c r="J122" s="287">
        <v>0</v>
      </c>
      <c r="K122" s="162"/>
      <c r="L122" s="107"/>
    </row>
    <row r="123" spans="1:12" ht="14" x14ac:dyDescent="0.15">
      <c r="A123" s="97"/>
      <c r="B123" s="47"/>
      <c r="C123" s="55"/>
      <c r="D123" s="5" t="s">
        <v>145</v>
      </c>
      <c r="E123" s="95" t="s">
        <v>23</v>
      </c>
      <c r="F123" s="278">
        <f>SUM(F115:F119,F121:F122)</f>
        <v>7000</v>
      </c>
      <c r="G123" s="279">
        <f>SUM(G115:G119,G121:G122)</f>
        <v>0</v>
      </c>
      <c r="H123" s="280">
        <f>F123+G123</f>
        <v>7000</v>
      </c>
      <c r="I123" s="280">
        <f>SUM(I115:I119,I121:I122)</f>
        <v>8185</v>
      </c>
      <c r="J123" s="280">
        <f>SUM(J115:J119,J121:J122)</f>
        <v>10234</v>
      </c>
      <c r="K123" s="162"/>
      <c r="L123" s="107"/>
    </row>
    <row r="124" spans="1:12" ht="14" x14ac:dyDescent="0.15">
      <c r="A124" s="97"/>
      <c r="B124" s="47"/>
      <c r="C124" s="55"/>
      <c r="D124" s="5"/>
      <c r="E124" s="3" t="s">
        <v>23</v>
      </c>
      <c r="F124" s="273"/>
      <c r="G124" s="274"/>
      <c r="H124" s="286"/>
      <c r="I124" s="286"/>
      <c r="J124" s="286"/>
      <c r="K124" s="162"/>
      <c r="L124" s="107"/>
    </row>
    <row r="125" spans="1:12" ht="14" x14ac:dyDescent="0.15">
      <c r="A125" s="97"/>
      <c r="B125" s="47" t="s">
        <v>146</v>
      </c>
      <c r="C125" s="55" t="s">
        <v>147</v>
      </c>
      <c r="D125" s="5"/>
      <c r="E125" s="3" t="s">
        <v>23</v>
      </c>
      <c r="F125" s="278">
        <f>SUM(F60,F68,F83,F91,F102,F112,F123)</f>
        <v>1222369</v>
      </c>
      <c r="G125" s="279">
        <f>SUM(G60,G68,G83,G91,G102,G112,G123)</f>
        <v>126881</v>
      </c>
      <c r="H125" s="280">
        <f>F125+G125</f>
        <v>1349250</v>
      </c>
      <c r="I125" s="280">
        <f>SUM(I60,I68,I83,I91,I102,I112,I123)</f>
        <v>1129945</v>
      </c>
      <c r="J125" s="280">
        <f>SUM(J60,J68,J83,J91,J102,J112,J123)</f>
        <v>1195584</v>
      </c>
      <c r="K125" s="162"/>
      <c r="L125" s="107"/>
    </row>
    <row r="126" spans="1:12" ht="14" x14ac:dyDescent="0.15">
      <c r="A126" s="97"/>
      <c r="B126" s="47"/>
      <c r="C126" s="55"/>
      <c r="D126" s="5"/>
      <c r="E126" s="3" t="s">
        <v>23</v>
      </c>
      <c r="F126" s="281"/>
      <c r="G126" s="282"/>
      <c r="H126" s="283"/>
      <c r="I126" s="283"/>
      <c r="J126" s="283"/>
      <c r="K126" s="162"/>
      <c r="L126" s="107"/>
    </row>
    <row r="127" spans="1:12" ht="14" x14ac:dyDescent="0.15">
      <c r="A127" s="87" t="s">
        <v>148</v>
      </c>
      <c r="B127" s="47" t="s">
        <v>149</v>
      </c>
      <c r="C127" s="55"/>
      <c r="D127" s="5"/>
      <c r="E127" s="3" t="s">
        <v>23</v>
      </c>
      <c r="F127" s="270"/>
      <c r="G127" s="271"/>
      <c r="H127" s="295"/>
      <c r="I127" s="295"/>
      <c r="J127" s="295"/>
      <c r="K127" s="162"/>
      <c r="L127" s="107"/>
    </row>
    <row r="128" spans="1:12" ht="15.75" customHeight="1" x14ac:dyDescent="0.15">
      <c r="A128" s="31"/>
      <c r="B128" s="6" t="s">
        <v>150</v>
      </c>
      <c r="C128" s="153"/>
      <c r="D128" s="32"/>
      <c r="E128" s="150" t="s">
        <v>23</v>
      </c>
      <c r="F128" s="278">
        <f>SUM((F52-F125))</f>
        <v>-437249</v>
      </c>
      <c r="G128" s="279">
        <f>SUM((G52-G125))</f>
        <v>9000</v>
      </c>
      <c r="H128" s="280">
        <f>F128+G128</f>
        <v>-428249</v>
      </c>
      <c r="I128" s="280">
        <f>SUM((I52-I125))</f>
        <v>-44243</v>
      </c>
      <c r="J128" s="280">
        <f>SUM((J52-J125))</f>
        <v>108840</v>
      </c>
      <c r="K128" s="162"/>
      <c r="L128" s="107"/>
    </row>
    <row r="129" spans="1:12" ht="39.75" customHeight="1" x14ac:dyDescent="0.15">
      <c r="A129" s="77"/>
      <c r="B129" s="77"/>
      <c r="C129" s="77"/>
      <c r="D129" s="77"/>
      <c r="E129" s="77"/>
      <c r="F129" s="288"/>
      <c r="G129" s="288"/>
      <c r="H129" s="289"/>
      <c r="I129" s="289"/>
      <c r="J129" s="289"/>
      <c r="K129" s="76"/>
      <c r="L129" s="107"/>
    </row>
    <row r="130" spans="1:12" ht="18" customHeight="1" x14ac:dyDescent="0.15">
      <c r="A130" s="60"/>
      <c r="B130" s="127"/>
      <c r="C130" s="127"/>
      <c r="D130" s="18"/>
      <c r="E130" s="123"/>
      <c r="F130" s="444" t="str">
        <f>F19</f>
        <v>FY2021-2022</v>
      </c>
      <c r="G130" s="445"/>
      <c r="H130" s="446"/>
      <c r="I130" s="290" t="s">
        <v>242</v>
      </c>
      <c r="J130" s="290" t="s">
        <v>242</v>
      </c>
      <c r="K130" s="12"/>
      <c r="L130" s="107"/>
    </row>
    <row r="131" spans="1:12" x14ac:dyDescent="0.15">
      <c r="A131" s="106"/>
      <c r="B131" s="36"/>
      <c r="C131" s="36"/>
      <c r="D131" s="140" t="s">
        <v>16</v>
      </c>
      <c r="E131" s="121" t="s">
        <v>17</v>
      </c>
      <c r="F131" s="291" t="s">
        <v>18</v>
      </c>
      <c r="G131" s="292" t="s">
        <v>19</v>
      </c>
      <c r="H131" s="300" t="s">
        <v>20</v>
      </c>
      <c r="I131" s="301" t="str">
        <f>I20</f>
        <v>FY2022-23</v>
      </c>
      <c r="J131" s="301" t="str">
        <f>J20</f>
        <v>FY2023-24</v>
      </c>
      <c r="K131" s="12"/>
      <c r="L131" s="107"/>
    </row>
    <row r="132" spans="1:12" ht="14" x14ac:dyDescent="0.15">
      <c r="A132" s="22" t="s">
        <v>151</v>
      </c>
      <c r="B132" s="101" t="s">
        <v>152</v>
      </c>
      <c r="C132" s="125"/>
      <c r="D132" s="46"/>
      <c r="E132" s="95" t="s">
        <v>23</v>
      </c>
      <c r="F132" s="281"/>
      <c r="G132" s="281"/>
      <c r="H132" s="281"/>
      <c r="I132" s="281"/>
      <c r="J132" s="281"/>
      <c r="K132" s="12"/>
      <c r="L132" s="107"/>
    </row>
    <row r="133" spans="1:12" ht="14" x14ac:dyDescent="0.15">
      <c r="A133" s="87"/>
      <c r="B133" s="47" t="s">
        <v>24</v>
      </c>
      <c r="C133" s="55" t="s">
        <v>153</v>
      </c>
      <c r="D133" s="5"/>
      <c r="E133" s="150" t="s">
        <v>154</v>
      </c>
      <c r="F133" s="270">
        <f>'1st Detail'!L129</f>
        <v>0</v>
      </c>
      <c r="G133" s="271">
        <f>'1st Detail'!M129</f>
        <v>0</v>
      </c>
      <c r="H133" s="295">
        <f>F133+G133</f>
        <v>0</v>
      </c>
      <c r="I133" s="287">
        <v>0</v>
      </c>
      <c r="J133" s="287">
        <v>0</v>
      </c>
      <c r="K133" s="162"/>
      <c r="L133" s="107"/>
    </row>
    <row r="134" spans="1:12" ht="14" x14ac:dyDescent="0.15">
      <c r="A134" s="87"/>
      <c r="B134" s="47" t="s">
        <v>40</v>
      </c>
      <c r="C134" s="115" t="s">
        <v>155</v>
      </c>
      <c r="D134" s="7"/>
      <c r="E134" s="37" t="s">
        <v>156</v>
      </c>
      <c r="F134" s="273">
        <f>'1st Detail'!L130</f>
        <v>15000</v>
      </c>
      <c r="G134" s="274">
        <f>'1st Detail'!M130</f>
        <v>0</v>
      </c>
      <c r="H134" s="286">
        <f>F134+G134</f>
        <v>15000</v>
      </c>
      <c r="I134" s="287">
        <v>0</v>
      </c>
      <c r="J134" s="287">
        <v>0</v>
      </c>
      <c r="K134" s="162"/>
      <c r="L134" s="107"/>
    </row>
    <row r="135" spans="1:12" ht="14" x14ac:dyDescent="0.15">
      <c r="A135" s="87"/>
      <c r="B135" s="47" t="s">
        <v>49</v>
      </c>
      <c r="C135" s="115" t="s">
        <v>157</v>
      </c>
      <c r="D135" s="7"/>
      <c r="E135" s="95"/>
      <c r="F135" s="296"/>
      <c r="G135" s="297"/>
      <c r="H135" s="298"/>
      <c r="I135" s="299"/>
      <c r="J135" s="299"/>
      <c r="K135" s="162"/>
      <c r="L135" s="107"/>
    </row>
    <row r="136" spans="1:12" ht="14" x14ac:dyDescent="0.15">
      <c r="A136" s="87"/>
      <c r="B136" s="47"/>
      <c r="C136" s="115" t="s">
        <v>158</v>
      </c>
      <c r="D136" s="7"/>
      <c r="E136" s="150" t="s">
        <v>159</v>
      </c>
      <c r="F136" s="270">
        <f>'1st Detail'!L132</f>
        <v>0</v>
      </c>
      <c r="G136" s="271">
        <f>'1st Detail'!M132</f>
        <v>0</v>
      </c>
      <c r="H136" s="295">
        <f>F136+G136</f>
        <v>0</v>
      </c>
      <c r="I136" s="287">
        <v>0</v>
      </c>
      <c r="J136" s="287">
        <v>0</v>
      </c>
      <c r="K136" s="162"/>
      <c r="L136" s="107"/>
    </row>
    <row r="137" spans="1:12" ht="14" x14ac:dyDescent="0.15">
      <c r="A137" s="87"/>
      <c r="B137" s="47" t="s">
        <v>23</v>
      </c>
      <c r="C137" s="115"/>
      <c r="D137" s="7"/>
      <c r="E137" s="95" t="s">
        <v>23</v>
      </c>
      <c r="F137" s="273"/>
      <c r="G137" s="274"/>
      <c r="H137" s="286"/>
      <c r="I137" s="286"/>
      <c r="J137" s="286"/>
      <c r="K137" s="162"/>
      <c r="L137" s="107"/>
    </row>
    <row r="138" spans="1:12" ht="14" x14ac:dyDescent="0.15">
      <c r="A138" s="97"/>
      <c r="B138" s="47" t="s">
        <v>58</v>
      </c>
      <c r="C138" s="115" t="s">
        <v>160</v>
      </c>
      <c r="D138" s="7"/>
      <c r="E138" s="3" t="s">
        <v>23</v>
      </c>
      <c r="F138" s="278">
        <f>SUM(((+F133-F134)+F136))</f>
        <v>-15000</v>
      </c>
      <c r="G138" s="279">
        <f>SUM(((+G133-G134)+G136))</f>
        <v>0</v>
      </c>
      <c r="H138" s="280">
        <f>F138+G138</f>
        <v>-15000</v>
      </c>
      <c r="I138" s="280">
        <f>SUM(((+I133-I134)+I136))</f>
        <v>0</v>
      </c>
      <c r="J138" s="280">
        <f>SUM(((+J133-J134)+J136))</f>
        <v>0</v>
      </c>
      <c r="K138" s="162"/>
      <c r="L138" s="107"/>
    </row>
    <row r="139" spans="1:12" ht="14" x14ac:dyDescent="0.15">
      <c r="A139" s="97"/>
      <c r="B139" s="55"/>
      <c r="C139" s="55"/>
      <c r="D139" s="5"/>
      <c r="E139" s="3" t="s">
        <v>23</v>
      </c>
      <c r="F139" s="273"/>
      <c r="G139" s="274"/>
      <c r="H139" s="286"/>
      <c r="I139" s="286"/>
      <c r="J139" s="286"/>
      <c r="K139" s="162"/>
      <c r="L139" s="107"/>
    </row>
    <row r="140" spans="1:12" ht="14" x14ac:dyDescent="0.15">
      <c r="A140" s="87" t="s">
        <v>161</v>
      </c>
      <c r="B140" s="47" t="s">
        <v>162</v>
      </c>
      <c r="C140" s="55"/>
      <c r="D140" s="5"/>
      <c r="E140" s="3" t="s">
        <v>23</v>
      </c>
      <c r="F140" s="278">
        <f>SUM(F128,F138)</f>
        <v>-452249</v>
      </c>
      <c r="G140" s="279">
        <f>SUM(G128,G138)</f>
        <v>9000</v>
      </c>
      <c r="H140" s="280">
        <f>F140+G140</f>
        <v>-443249</v>
      </c>
      <c r="I140" s="280">
        <f>SUM(I128,I138)</f>
        <v>-44243</v>
      </c>
      <c r="J140" s="280">
        <f>SUM(J128,J138)</f>
        <v>108840</v>
      </c>
      <c r="K140" s="162"/>
      <c r="L140" s="107"/>
    </row>
    <row r="141" spans="1:12" ht="14" x14ac:dyDescent="0.15">
      <c r="A141" s="97"/>
      <c r="B141" s="55" t="s">
        <v>23</v>
      </c>
      <c r="C141" s="55"/>
      <c r="D141" s="5"/>
      <c r="E141" s="3" t="s">
        <v>23</v>
      </c>
      <c r="F141" s="281"/>
      <c r="G141" s="282"/>
      <c r="H141" s="283"/>
      <c r="I141" s="283"/>
      <c r="J141" s="283"/>
      <c r="K141" s="162"/>
      <c r="L141" s="107"/>
    </row>
    <row r="142" spans="1:12" ht="14" x14ac:dyDescent="0.15">
      <c r="A142" s="87" t="s">
        <v>163</v>
      </c>
      <c r="B142" s="47" t="s">
        <v>164</v>
      </c>
      <c r="C142" s="55"/>
      <c r="D142" s="5"/>
      <c r="E142" s="3" t="s">
        <v>23</v>
      </c>
      <c r="F142" s="267"/>
      <c r="G142" s="268"/>
      <c r="H142" s="269"/>
      <c r="I142" s="269"/>
      <c r="J142" s="269"/>
      <c r="K142" s="162"/>
      <c r="L142" s="107"/>
    </row>
    <row r="143" spans="1:12" ht="14" x14ac:dyDescent="0.15">
      <c r="A143" s="87"/>
      <c r="B143" s="47" t="s">
        <v>24</v>
      </c>
      <c r="C143" s="55" t="s">
        <v>165</v>
      </c>
      <c r="D143" s="5"/>
      <c r="E143" s="3"/>
      <c r="F143" s="267"/>
      <c r="G143" s="268"/>
      <c r="H143" s="269"/>
      <c r="I143" s="269"/>
      <c r="J143" s="269"/>
      <c r="K143" s="162"/>
      <c r="L143" s="107"/>
    </row>
    <row r="144" spans="1:12" ht="14" x14ac:dyDescent="0.15">
      <c r="A144" s="97"/>
      <c r="B144" s="47"/>
      <c r="C144" s="55" t="s">
        <v>166</v>
      </c>
      <c r="D144" s="5" t="s">
        <v>167</v>
      </c>
      <c r="E144" s="150">
        <v>9791</v>
      </c>
      <c r="F144" s="270">
        <f>'1st Detail'!L140</f>
        <v>880858</v>
      </c>
      <c r="G144" s="271">
        <f>'1st Detail'!M140</f>
        <v>0</v>
      </c>
      <c r="H144" s="295">
        <f>F144+G144</f>
        <v>880858</v>
      </c>
      <c r="I144" s="295">
        <f>H147</f>
        <v>437609</v>
      </c>
      <c r="J144" s="295">
        <f>I147</f>
        <v>393366</v>
      </c>
      <c r="K144" s="162"/>
      <c r="L144" s="107"/>
    </row>
    <row r="145" spans="1:12" ht="14" x14ac:dyDescent="0.15">
      <c r="A145" s="97" t="s">
        <v>23</v>
      </c>
      <c r="B145" s="55"/>
      <c r="C145" s="55" t="s">
        <v>168</v>
      </c>
      <c r="D145" s="5" t="s">
        <v>169</v>
      </c>
      <c r="E145" s="133" t="s">
        <v>170</v>
      </c>
      <c r="F145" s="273">
        <f>'1st Detail'!L141</f>
        <v>0</v>
      </c>
      <c r="G145" s="274">
        <f>'1st Detail'!M141</f>
        <v>0</v>
      </c>
      <c r="H145" s="286">
        <f>F145+G145</f>
        <v>0</v>
      </c>
      <c r="I145" s="286"/>
      <c r="J145" s="286"/>
      <c r="K145" s="162"/>
      <c r="L145" s="107"/>
    </row>
    <row r="146" spans="1:12" ht="14" x14ac:dyDescent="0.15">
      <c r="A146" s="30"/>
      <c r="B146" s="115"/>
      <c r="C146" s="115" t="s">
        <v>171</v>
      </c>
      <c r="D146" s="7" t="s">
        <v>172</v>
      </c>
      <c r="E146" s="95" t="s">
        <v>23</v>
      </c>
      <c r="F146" s="278">
        <f>SUM(F144:F145)</f>
        <v>880858</v>
      </c>
      <c r="G146" s="279">
        <f>SUM(G144:G145)</f>
        <v>0</v>
      </c>
      <c r="H146" s="280">
        <f>F146+G146</f>
        <v>880858</v>
      </c>
      <c r="I146" s="280">
        <f>SUM(I144:I145)</f>
        <v>437609</v>
      </c>
      <c r="J146" s="280">
        <f>SUM(J144:J145)</f>
        <v>393366</v>
      </c>
      <c r="K146" s="162"/>
      <c r="L146" s="107"/>
    </row>
    <row r="147" spans="1:12" ht="14" x14ac:dyDescent="0.15">
      <c r="A147" s="30"/>
      <c r="B147" s="71" t="s">
        <v>40</v>
      </c>
      <c r="C147" s="115" t="s">
        <v>173</v>
      </c>
      <c r="D147" s="7"/>
      <c r="E147" s="3" t="s">
        <v>23</v>
      </c>
      <c r="F147" s="278">
        <f>SUM(F140,F146)</f>
        <v>428609</v>
      </c>
      <c r="G147" s="278">
        <f>SUM(G140,G146)</f>
        <v>9000</v>
      </c>
      <c r="H147" s="302">
        <f>F147+G147</f>
        <v>437609</v>
      </c>
      <c r="I147" s="302">
        <f>SUM(I140,I146)</f>
        <v>393366</v>
      </c>
      <c r="J147" s="302">
        <f>SUM(J140,J146)</f>
        <v>502206</v>
      </c>
      <c r="K147" s="12"/>
      <c r="L147" s="107"/>
    </row>
    <row r="148" spans="1:12" ht="14" x14ac:dyDescent="0.15">
      <c r="A148" s="30"/>
      <c r="B148" s="71"/>
      <c r="C148" s="115"/>
      <c r="D148" s="7"/>
      <c r="E148" s="3"/>
      <c r="F148" s="296"/>
      <c r="G148" s="296"/>
      <c r="H148" s="296"/>
      <c r="I148" s="296"/>
      <c r="J148" s="296"/>
      <c r="K148" s="12"/>
      <c r="L148" s="107"/>
    </row>
    <row r="149" spans="1:12" ht="14" x14ac:dyDescent="0.15">
      <c r="A149" s="30"/>
      <c r="B149" s="115"/>
      <c r="C149" s="115" t="s">
        <v>248</v>
      </c>
      <c r="D149" s="7"/>
      <c r="E149" s="3" t="s">
        <v>23</v>
      </c>
      <c r="F149" s="303"/>
      <c r="G149" s="303"/>
      <c r="H149" s="303"/>
      <c r="I149" s="303"/>
      <c r="J149" s="303"/>
      <c r="K149" s="12"/>
      <c r="L149" s="107"/>
    </row>
    <row r="150" spans="1:12" ht="14" x14ac:dyDescent="0.15">
      <c r="A150" s="30"/>
      <c r="B150" s="115"/>
      <c r="C150" s="115" t="s">
        <v>175</v>
      </c>
      <c r="D150" s="7" t="s">
        <v>176</v>
      </c>
      <c r="E150" s="3"/>
      <c r="F150" s="278"/>
      <c r="G150" s="278"/>
      <c r="H150" s="278"/>
      <c r="I150" s="278"/>
      <c r="J150" s="278"/>
      <c r="K150" s="12"/>
      <c r="L150" s="107"/>
    </row>
    <row r="151" spans="1:12" ht="14" x14ac:dyDescent="0.15">
      <c r="A151" s="30"/>
      <c r="B151" s="115"/>
      <c r="C151" s="115"/>
      <c r="D151" s="7" t="s">
        <v>249</v>
      </c>
      <c r="E151" s="150">
        <v>9711</v>
      </c>
      <c r="F151" s="273">
        <f>'1st Detail'!L147</f>
        <v>0</v>
      </c>
      <c r="G151" s="273">
        <f>'1st Detail'!M147</f>
        <v>0</v>
      </c>
      <c r="H151" s="273">
        <f>F151+G151</f>
        <v>0</v>
      </c>
      <c r="I151" s="273">
        <v>0</v>
      </c>
      <c r="J151" s="273">
        <v>0</v>
      </c>
      <c r="K151" s="12"/>
      <c r="L151" s="107"/>
    </row>
    <row r="152" spans="1:12" ht="14" x14ac:dyDescent="0.15">
      <c r="A152" s="30"/>
      <c r="B152" s="115"/>
      <c r="C152" s="115"/>
      <c r="D152" s="7" t="s">
        <v>178</v>
      </c>
      <c r="E152" s="37">
        <v>9712</v>
      </c>
      <c r="F152" s="273">
        <f>'1st Detail'!L148</f>
        <v>0</v>
      </c>
      <c r="G152" s="273">
        <f>'1st Detail'!M148</f>
        <v>0</v>
      </c>
      <c r="H152" s="273">
        <f>F152+G152</f>
        <v>0</v>
      </c>
      <c r="I152" s="273">
        <v>0</v>
      </c>
      <c r="J152" s="273">
        <v>0</v>
      </c>
      <c r="K152" s="12"/>
      <c r="L152" s="107"/>
    </row>
    <row r="153" spans="1:12" ht="14" x14ac:dyDescent="0.15">
      <c r="A153" s="30"/>
      <c r="B153" s="115"/>
      <c r="C153" s="115"/>
      <c r="D153" s="7" t="s">
        <v>179</v>
      </c>
      <c r="E153" s="37">
        <v>9713</v>
      </c>
      <c r="F153" s="273">
        <f>'1st Detail'!L149</f>
        <v>0</v>
      </c>
      <c r="G153" s="273">
        <f>'1st Detail'!M149</f>
        <v>0</v>
      </c>
      <c r="H153" s="273">
        <f>F153+G153</f>
        <v>0</v>
      </c>
      <c r="I153" s="273">
        <v>0</v>
      </c>
      <c r="J153" s="273">
        <v>0</v>
      </c>
      <c r="K153" s="12"/>
      <c r="L153" s="107"/>
    </row>
    <row r="154" spans="1:12" ht="14" x14ac:dyDescent="0.15">
      <c r="A154" s="30"/>
      <c r="B154" s="115"/>
      <c r="C154" s="115"/>
      <c r="D154" s="7" t="s">
        <v>180</v>
      </c>
      <c r="E154" s="37">
        <v>9719</v>
      </c>
      <c r="F154" s="273">
        <f>'1st Detail'!L150</f>
        <v>0</v>
      </c>
      <c r="G154" s="273">
        <f>'1st Detail'!M150</f>
        <v>0</v>
      </c>
      <c r="H154" s="273">
        <f>F154+G154</f>
        <v>0</v>
      </c>
      <c r="I154" s="273">
        <v>0</v>
      </c>
      <c r="J154" s="273">
        <v>0</v>
      </c>
      <c r="K154" s="12"/>
      <c r="L154" s="107"/>
    </row>
    <row r="155" spans="1:12" ht="14" x14ac:dyDescent="0.15">
      <c r="A155" s="30"/>
      <c r="B155" s="115"/>
      <c r="C155" s="115" t="s">
        <v>250</v>
      </c>
      <c r="D155" s="7"/>
      <c r="E155" s="37">
        <v>9740</v>
      </c>
      <c r="F155" s="273">
        <f>'1st Detail'!L151</f>
        <v>0</v>
      </c>
      <c r="G155" s="273">
        <f>'1st Detail'!M151</f>
        <v>0</v>
      </c>
      <c r="H155" s="273">
        <f>F155+G155</f>
        <v>0</v>
      </c>
      <c r="I155" s="273">
        <v>0</v>
      </c>
      <c r="J155" s="273">
        <v>0</v>
      </c>
      <c r="K155" s="12"/>
      <c r="L155" s="107"/>
    </row>
    <row r="156" spans="1:12" ht="14" x14ac:dyDescent="0.15">
      <c r="A156" s="30"/>
      <c r="B156" s="115"/>
      <c r="C156" s="115" t="s">
        <v>171</v>
      </c>
      <c r="D156" s="7" t="s">
        <v>182</v>
      </c>
      <c r="E156" s="37"/>
      <c r="F156" s="278"/>
      <c r="G156" s="278"/>
      <c r="H156" s="278"/>
      <c r="I156" s="278"/>
      <c r="J156" s="278"/>
      <c r="K156" s="12"/>
      <c r="L156" s="107"/>
    </row>
    <row r="157" spans="1:12" ht="14" x14ac:dyDescent="0.15">
      <c r="A157" s="30"/>
      <c r="B157" s="115"/>
      <c r="C157" s="115"/>
      <c r="D157" s="7" t="s">
        <v>183</v>
      </c>
      <c r="E157" s="37">
        <v>9750</v>
      </c>
      <c r="F157" s="273">
        <f>'1st Detail'!L153</f>
        <v>0</v>
      </c>
      <c r="G157" s="273">
        <f>'1st Detail'!M153</f>
        <v>0</v>
      </c>
      <c r="H157" s="273">
        <f>F157+G157</f>
        <v>0</v>
      </c>
      <c r="I157" s="273">
        <v>0</v>
      </c>
      <c r="J157" s="273">
        <v>0</v>
      </c>
      <c r="K157" s="12"/>
      <c r="L157" s="107"/>
    </row>
    <row r="158" spans="1:12" ht="14" x14ac:dyDescent="0.15">
      <c r="A158" s="30"/>
      <c r="B158" s="115"/>
      <c r="C158" s="115"/>
      <c r="D158" s="7" t="s">
        <v>184</v>
      </c>
      <c r="E158" s="37">
        <v>9760</v>
      </c>
      <c r="F158" s="273">
        <f>'1st Detail'!L153</f>
        <v>0</v>
      </c>
      <c r="G158" s="273">
        <f>'1st Detail'!M154</f>
        <v>0</v>
      </c>
      <c r="H158" s="273">
        <f>F158+G158</f>
        <v>0</v>
      </c>
      <c r="I158" s="273">
        <v>0</v>
      </c>
      <c r="J158" s="273">
        <v>0</v>
      </c>
      <c r="K158" s="12"/>
      <c r="L158" s="107"/>
    </row>
    <row r="159" spans="1:12" ht="14" x14ac:dyDescent="0.15">
      <c r="A159" s="30"/>
      <c r="B159" s="115"/>
      <c r="C159" s="115" t="s">
        <v>211</v>
      </c>
      <c r="D159" s="7" t="s">
        <v>186</v>
      </c>
      <c r="E159" s="37"/>
      <c r="F159" s="278"/>
      <c r="G159" s="278"/>
      <c r="H159" s="278"/>
      <c r="I159" s="278"/>
      <c r="J159" s="278"/>
      <c r="K159" s="12"/>
      <c r="L159" s="107"/>
    </row>
    <row r="160" spans="1:12" ht="14" x14ac:dyDescent="0.15">
      <c r="A160" s="30"/>
      <c r="B160" s="115"/>
      <c r="C160" s="115"/>
      <c r="D160" s="7" t="s">
        <v>187</v>
      </c>
      <c r="E160" s="37">
        <v>9780</v>
      </c>
      <c r="F160" s="273">
        <f>'1st Detail'!L156</f>
        <v>0</v>
      </c>
      <c r="G160" s="273">
        <f>'1st Detail'!M156</f>
        <v>0</v>
      </c>
      <c r="H160" s="273">
        <f>F160+G160</f>
        <v>0</v>
      </c>
      <c r="I160" s="273">
        <v>0</v>
      </c>
      <c r="J160" s="273">
        <v>0</v>
      </c>
      <c r="K160" s="12"/>
      <c r="L160" s="107"/>
    </row>
    <row r="161" spans="1:12" ht="14" x14ac:dyDescent="0.15">
      <c r="A161" s="30"/>
      <c r="B161" s="115"/>
      <c r="C161" s="115" t="s">
        <v>251</v>
      </c>
      <c r="D161" s="7" t="s">
        <v>189</v>
      </c>
      <c r="E161" s="37"/>
      <c r="F161" s="278"/>
      <c r="G161" s="278"/>
      <c r="H161" s="278"/>
      <c r="I161" s="278"/>
      <c r="J161" s="278"/>
      <c r="K161" s="12"/>
      <c r="L161" s="107"/>
    </row>
    <row r="162" spans="1:12" ht="14" x14ac:dyDescent="0.15">
      <c r="A162" s="30"/>
      <c r="B162" s="115"/>
      <c r="C162" s="115"/>
      <c r="D162" s="7" t="s">
        <v>213</v>
      </c>
      <c r="E162" s="37">
        <v>9789</v>
      </c>
      <c r="F162" s="273">
        <f>'1st Detail'!L158</f>
        <v>0</v>
      </c>
      <c r="G162" s="273">
        <f>'1st Detail'!M158</f>
        <v>0</v>
      </c>
      <c r="H162" s="273">
        <f>F162+G162</f>
        <v>0</v>
      </c>
      <c r="I162" s="273">
        <v>0</v>
      </c>
      <c r="J162" s="273">
        <v>0</v>
      </c>
      <c r="K162" s="12"/>
      <c r="L162" s="107"/>
    </row>
    <row r="163" spans="1:12" ht="15.75" customHeight="1" x14ac:dyDescent="0.15">
      <c r="A163" s="122"/>
      <c r="B163" s="153"/>
      <c r="C163" s="153"/>
      <c r="D163" s="149" t="s">
        <v>191</v>
      </c>
      <c r="E163" s="37">
        <v>9790</v>
      </c>
      <c r="F163" s="273">
        <f>'1st Detail'!L159</f>
        <v>437609</v>
      </c>
      <c r="G163" s="273">
        <f>'1st Detail'!M159</f>
        <v>0</v>
      </c>
      <c r="H163" s="273">
        <f>F163+G163</f>
        <v>437609</v>
      </c>
      <c r="I163" s="304">
        <f>I147-SUM(I151:I162)</f>
        <v>393366</v>
      </c>
      <c r="J163" s="304">
        <f>J147-SUM(J151:J162)</f>
        <v>502206</v>
      </c>
      <c r="K163" s="12"/>
      <c r="L163" s="107"/>
    </row>
    <row r="164" spans="1:12" ht="6.75" customHeight="1" x14ac:dyDescent="0.1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8"/>
      <c r="L164" s="107"/>
    </row>
  </sheetData>
  <mergeCells count="19">
    <mergeCell ref="F19:H19"/>
    <mergeCell ref="F70:H70"/>
    <mergeCell ref="F130:H130"/>
    <mergeCell ref="A10:D10"/>
    <mergeCell ref="E10:F10"/>
    <mergeCell ref="A11:D11"/>
    <mergeCell ref="E11:F11"/>
    <mergeCell ref="A12:D12"/>
    <mergeCell ref="E12:F12"/>
    <mergeCell ref="E7:F7"/>
    <mergeCell ref="A8:D8"/>
    <mergeCell ref="E8:F8"/>
    <mergeCell ref="A9:D9"/>
    <mergeCell ref="E9:F9"/>
    <mergeCell ref="A1:J1"/>
    <mergeCell ref="A2:J2"/>
    <mergeCell ref="A3:J3"/>
    <mergeCell ref="A6:D6"/>
    <mergeCell ref="E6:F6"/>
  </mergeCells>
  <pageMargins left="0.7" right="0.7" top="0.75" bottom="0.75" header="0.3" footer="0.3"/>
  <pageSetup scale="51" orientation="portrait" r:id="rId1"/>
  <headerFooter>
    <oddFooter>&amp;L&amp;11&amp;Z&amp;F&amp;R&amp;11Page &amp;P of &amp;N</oddFooter>
  </headerFooter>
  <rowBreaks count="2" manualBreakCount="2">
    <brk id="68" max="9" man="1"/>
    <brk id="1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1st Cert</vt:lpstr>
      <vt:lpstr>1st Detail</vt:lpstr>
      <vt:lpstr>1st Summary</vt:lpstr>
      <vt:lpstr>1st MYP</vt:lpstr>
      <vt:lpstr>Fiscal_Year</vt:lpstr>
      <vt:lpstr>'1st Cert'!Print_Area</vt:lpstr>
      <vt:lpstr>'1st Detail'!Print_Area</vt:lpstr>
      <vt:lpstr>'1st MYP'!Print_Area</vt:lpstr>
      <vt:lpstr>'1st Summary'!Print_Area</vt:lpstr>
      <vt:lpstr>'1st Detail'!Print_Titles</vt:lpstr>
      <vt:lpstr>'1st MYP'!Print_Titles</vt:lpstr>
      <vt:lpstr>'1st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Mai, Hung</dc:creator>
  <cp:lastModifiedBy>Martin W Coyne</cp:lastModifiedBy>
  <cp:lastPrinted>2021-12-02T18:58:23Z</cp:lastPrinted>
  <dcterms:created xsi:type="dcterms:W3CDTF">2012-12-03T23:06:29Z</dcterms:created>
  <dcterms:modified xsi:type="dcterms:W3CDTF">2021-12-04T00:22:35Z</dcterms:modified>
</cp:coreProperties>
</file>